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440" windowHeight="7995" tabRatio="884" activeTab="7"/>
  </bookViews>
  <sheets>
    <sheet name="Javne potrebe" sheetId="12" r:id="rId1"/>
    <sheet name="Sveukupno " sheetId="8" r:id="rId2"/>
    <sheet name="I+II+III  grupa" sheetId="6" r:id="rId3"/>
    <sheet name="Olim.ekip." sheetId="11" r:id="rId4"/>
    <sheet name="Olim. poj." sheetId="3" r:id="rId5"/>
    <sheet name="Neol. poj." sheetId="4" r:id="rId6"/>
    <sheet name="IV grupa" sheetId="9" r:id="rId7"/>
    <sheet name="IV grupa-zahtjevi" sheetId="10" r:id="rId8"/>
  </sheets>
  <calcPr calcId="145621"/>
</workbook>
</file>

<file path=xl/calcChain.xml><?xml version="1.0" encoding="utf-8"?>
<calcChain xmlns="http://schemas.openxmlformats.org/spreadsheetml/2006/main">
  <c r="E8" i="8" l="1"/>
  <c r="E11" i="8"/>
  <c r="E10" i="8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13" i="8"/>
  <c r="J29" i="6"/>
  <c r="I29" i="6"/>
  <c r="H29" i="6"/>
  <c r="H25" i="6" l="1"/>
  <c r="F8" i="8" l="1"/>
  <c r="E5" i="8"/>
  <c r="E7" i="8"/>
  <c r="F7" i="8" s="1"/>
  <c r="E6" i="8"/>
  <c r="E9" i="8"/>
  <c r="F9" i="8" s="1"/>
  <c r="F10" i="8"/>
  <c r="E12" i="8"/>
  <c r="F12" i="8" s="1"/>
  <c r="F13" i="8"/>
  <c r="F6" i="8"/>
  <c r="F11" i="8"/>
  <c r="D4" i="8"/>
  <c r="J16" i="6"/>
  <c r="D24" i="9" l="1"/>
  <c r="N46" i="4"/>
  <c r="N47" i="4"/>
  <c r="N48" i="4"/>
  <c r="H7" i="9" l="1"/>
  <c r="I7" i="9" s="1"/>
  <c r="U66" i="11"/>
  <c r="T66" i="11"/>
  <c r="S66" i="11"/>
  <c r="I66" i="11"/>
  <c r="H66" i="11"/>
  <c r="G66" i="11"/>
  <c r="F66" i="11"/>
  <c r="E66" i="11"/>
  <c r="J23" i="6" l="1"/>
  <c r="N53" i="4"/>
  <c r="M53" i="4"/>
  <c r="L53" i="4"/>
  <c r="K53" i="4"/>
  <c r="J53" i="4"/>
  <c r="I53" i="4"/>
  <c r="H53" i="4"/>
  <c r="N52" i="4"/>
  <c r="M52" i="4"/>
  <c r="L52" i="4"/>
  <c r="K52" i="4"/>
  <c r="J52" i="4"/>
  <c r="I52" i="4"/>
  <c r="H52" i="4"/>
  <c r="O12" i="4"/>
  <c r="P11" i="4"/>
  <c r="O11" i="4"/>
  <c r="O10" i="4"/>
  <c r="P9" i="4"/>
  <c r="O9" i="4"/>
  <c r="O8" i="4"/>
  <c r="P7" i="4"/>
  <c r="O7" i="4"/>
  <c r="O6" i="4"/>
  <c r="P5" i="4"/>
  <c r="O5" i="4"/>
  <c r="O4" i="4"/>
  <c r="P3" i="4"/>
  <c r="O3" i="4"/>
  <c r="O53" i="4" l="1"/>
  <c r="O52" i="4"/>
  <c r="P52" i="4"/>
  <c r="T52" i="4" s="1"/>
  <c r="U52" i="4" s="1"/>
  <c r="P63" i="11"/>
  <c r="O63" i="11"/>
  <c r="N63" i="11"/>
  <c r="M63" i="11"/>
  <c r="L63" i="11"/>
  <c r="K63" i="11"/>
  <c r="J63" i="11"/>
  <c r="P62" i="11"/>
  <c r="O62" i="11"/>
  <c r="N62" i="11"/>
  <c r="M62" i="11"/>
  <c r="L62" i="11"/>
  <c r="K62" i="11"/>
  <c r="J62" i="11"/>
  <c r="Q27" i="11"/>
  <c r="Q26" i="11"/>
  <c r="Q25" i="11"/>
  <c r="Q24" i="11"/>
  <c r="F21" i="6" l="1"/>
  <c r="E21" i="6"/>
  <c r="Q63" i="11"/>
  <c r="Q62" i="11"/>
  <c r="R24" i="11"/>
  <c r="R26" i="11"/>
  <c r="V52" i="4" l="1"/>
  <c r="R62" i="11"/>
  <c r="H13" i="6"/>
  <c r="J19" i="6"/>
  <c r="J20" i="6"/>
  <c r="J9" i="6"/>
  <c r="J10" i="6"/>
  <c r="J11" i="6"/>
  <c r="Q56" i="4"/>
  <c r="V62" i="11" l="1"/>
  <c r="W62" i="11" s="1"/>
  <c r="H46" i="4"/>
  <c r="I46" i="4"/>
  <c r="J46" i="4"/>
  <c r="K46" i="4"/>
  <c r="L46" i="4"/>
  <c r="M46" i="4"/>
  <c r="H47" i="4"/>
  <c r="I47" i="4"/>
  <c r="J47" i="4"/>
  <c r="K47" i="4"/>
  <c r="L47" i="4"/>
  <c r="M47" i="4"/>
  <c r="H48" i="4"/>
  <c r="I48" i="4"/>
  <c r="J48" i="4"/>
  <c r="K48" i="4"/>
  <c r="L48" i="4"/>
  <c r="M48" i="4"/>
  <c r="H49" i="4"/>
  <c r="I49" i="4"/>
  <c r="J49" i="4"/>
  <c r="K49" i="4"/>
  <c r="L49" i="4"/>
  <c r="M49" i="4"/>
  <c r="N49" i="4"/>
  <c r="H50" i="4"/>
  <c r="I50" i="4"/>
  <c r="J50" i="4"/>
  <c r="K50" i="4"/>
  <c r="L50" i="4"/>
  <c r="M50" i="4"/>
  <c r="N50" i="4"/>
  <c r="H51" i="4"/>
  <c r="I51" i="4"/>
  <c r="J51" i="4"/>
  <c r="K51" i="4"/>
  <c r="L51" i="4"/>
  <c r="M51" i="4"/>
  <c r="N51" i="4"/>
  <c r="H54" i="4"/>
  <c r="I54" i="4"/>
  <c r="J54" i="4"/>
  <c r="K54" i="4"/>
  <c r="L54" i="4"/>
  <c r="M54" i="4"/>
  <c r="N54" i="4"/>
  <c r="H55" i="4"/>
  <c r="I55" i="4"/>
  <c r="J55" i="4"/>
  <c r="K55" i="4"/>
  <c r="L55" i="4"/>
  <c r="M55" i="4"/>
  <c r="N55" i="4"/>
  <c r="H43" i="3"/>
  <c r="I43" i="3"/>
  <c r="J43" i="3"/>
  <c r="K43" i="3"/>
  <c r="L43" i="3"/>
  <c r="M43" i="3"/>
  <c r="N43" i="3"/>
  <c r="H44" i="3"/>
  <c r="I44" i="3"/>
  <c r="J44" i="3"/>
  <c r="K44" i="3"/>
  <c r="L44" i="3"/>
  <c r="M44" i="3"/>
  <c r="N44" i="3"/>
  <c r="H45" i="3"/>
  <c r="I45" i="3"/>
  <c r="J45" i="3"/>
  <c r="K45" i="3"/>
  <c r="L45" i="3"/>
  <c r="M45" i="3"/>
  <c r="N45" i="3"/>
  <c r="H46" i="3"/>
  <c r="I46" i="3"/>
  <c r="J46" i="3"/>
  <c r="K46" i="3"/>
  <c r="L46" i="3"/>
  <c r="M46" i="3"/>
  <c r="N46" i="3"/>
  <c r="H47" i="3"/>
  <c r="I47" i="3"/>
  <c r="J47" i="3"/>
  <c r="K47" i="3"/>
  <c r="L47" i="3"/>
  <c r="M47" i="3"/>
  <c r="N47" i="3"/>
  <c r="H48" i="3"/>
  <c r="I48" i="3"/>
  <c r="J48" i="3"/>
  <c r="K48" i="3"/>
  <c r="L48" i="3"/>
  <c r="M48" i="3"/>
  <c r="N48" i="3"/>
  <c r="H49" i="3"/>
  <c r="I49" i="3"/>
  <c r="J49" i="3"/>
  <c r="K49" i="3"/>
  <c r="L49" i="3"/>
  <c r="M49" i="3"/>
  <c r="N49" i="3"/>
  <c r="H50" i="3"/>
  <c r="I50" i="3"/>
  <c r="J50" i="3"/>
  <c r="K50" i="3"/>
  <c r="L50" i="3"/>
  <c r="M50" i="3"/>
  <c r="N50" i="3"/>
  <c r="H51" i="3"/>
  <c r="I51" i="3"/>
  <c r="J51" i="3"/>
  <c r="K51" i="3"/>
  <c r="L51" i="3"/>
  <c r="M51" i="3"/>
  <c r="N51" i="3"/>
  <c r="I42" i="3"/>
  <c r="J42" i="3"/>
  <c r="K42" i="3"/>
  <c r="L42" i="3"/>
  <c r="M42" i="3"/>
  <c r="N42" i="3"/>
  <c r="H42" i="3"/>
  <c r="J65" i="11"/>
  <c r="K65" i="11"/>
  <c r="L65" i="11"/>
  <c r="M65" i="11"/>
  <c r="N65" i="11"/>
  <c r="O65" i="11"/>
  <c r="P65" i="11"/>
  <c r="K64" i="11"/>
  <c r="K66" i="11" s="1"/>
  <c r="L64" i="11"/>
  <c r="M64" i="11"/>
  <c r="M66" i="11" s="1"/>
  <c r="N64" i="11"/>
  <c r="N66" i="11" s="1"/>
  <c r="O64" i="11"/>
  <c r="O66" i="11" s="1"/>
  <c r="P64" i="11"/>
  <c r="J64" i="11"/>
  <c r="J58" i="11"/>
  <c r="K58" i="11"/>
  <c r="L58" i="11"/>
  <c r="M58" i="11"/>
  <c r="N58" i="11"/>
  <c r="O58" i="11"/>
  <c r="P58" i="11"/>
  <c r="J59" i="11"/>
  <c r="K59" i="11"/>
  <c r="L59" i="11"/>
  <c r="M59" i="11"/>
  <c r="N59" i="11"/>
  <c r="O59" i="11"/>
  <c r="P59" i="11"/>
  <c r="J60" i="11"/>
  <c r="K60" i="11"/>
  <c r="L60" i="11"/>
  <c r="M60" i="11"/>
  <c r="N60" i="11"/>
  <c r="O60" i="11"/>
  <c r="P60" i="11"/>
  <c r="K57" i="11"/>
  <c r="L57" i="11"/>
  <c r="M57" i="11"/>
  <c r="N57" i="11"/>
  <c r="O57" i="11"/>
  <c r="P57" i="11"/>
  <c r="J57" i="11"/>
  <c r="J51" i="11"/>
  <c r="K51" i="11"/>
  <c r="L51" i="11"/>
  <c r="M51" i="11"/>
  <c r="N51" i="11"/>
  <c r="O51" i="11"/>
  <c r="P51" i="11"/>
  <c r="J52" i="11"/>
  <c r="K52" i="11"/>
  <c r="L52" i="11"/>
  <c r="M52" i="11"/>
  <c r="N52" i="11"/>
  <c r="O52" i="11"/>
  <c r="P52" i="11"/>
  <c r="J53" i="11"/>
  <c r="K53" i="11"/>
  <c r="L53" i="11"/>
  <c r="M53" i="11"/>
  <c r="N53" i="11"/>
  <c r="O53" i="11"/>
  <c r="P53" i="11"/>
  <c r="J54" i="11"/>
  <c r="K54" i="11"/>
  <c r="L54" i="11"/>
  <c r="M54" i="11"/>
  <c r="N54" i="11"/>
  <c r="O54" i="11"/>
  <c r="P54" i="11"/>
  <c r="J55" i="11"/>
  <c r="K55" i="11"/>
  <c r="L55" i="11"/>
  <c r="M55" i="11"/>
  <c r="N55" i="11"/>
  <c r="O55" i="11"/>
  <c r="P55" i="11"/>
  <c r="K50" i="11"/>
  <c r="L50" i="11"/>
  <c r="M50" i="11"/>
  <c r="N50" i="11"/>
  <c r="O50" i="11"/>
  <c r="P50" i="11"/>
  <c r="J44" i="11"/>
  <c r="K44" i="11"/>
  <c r="L44" i="11"/>
  <c r="M44" i="11"/>
  <c r="N44" i="11"/>
  <c r="O44" i="11"/>
  <c r="P44" i="11"/>
  <c r="J45" i="11"/>
  <c r="K45" i="11"/>
  <c r="L45" i="11"/>
  <c r="M45" i="11"/>
  <c r="N45" i="11"/>
  <c r="O45" i="11"/>
  <c r="P45" i="11"/>
  <c r="J46" i="11"/>
  <c r="K46" i="11"/>
  <c r="L46" i="11"/>
  <c r="M46" i="11"/>
  <c r="N46" i="11"/>
  <c r="O46" i="11"/>
  <c r="P46" i="11"/>
  <c r="J47" i="11"/>
  <c r="K47" i="11"/>
  <c r="L47" i="11"/>
  <c r="M47" i="11"/>
  <c r="N47" i="11"/>
  <c r="O47" i="11"/>
  <c r="P47" i="11"/>
  <c r="J48" i="11"/>
  <c r="K48" i="11"/>
  <c r="L48" i="11"/>
  <c r="M48" i="11"/>
  <c r="N48" i="11"/>
  <c r="O48" i="11"/>
  <c r="P48" i="11"/>
  <c r="K43" i="11"/>
  <c r="L43" i="11"/>
  <c r="M43" i="11"/>
  <c r="N43" i="11"/>
  <c r="O43" i="11"/>
  <c r="P43" i="11"/>
  <c r="J50" i="11"/>
  <c r="J43" i="11"/>
  <c r="F5" i="8"/>
  <c r="F14" i="8" s="1"/>
  <c r="H30" i="6"/>
  <c r="Q52" i="3"/>
  <c r="E14" i="8"/>
  <c r="C4" i="8"/>
  <c r="D14" i="8"/>
  <c r="J66" i="11" l="1"/>
  <c r="O46" i="4"/>
  <c r="P66" i="11"/>
  <c r="L66" i="11"/>
  <c r="O47" i="4"/>
  <c r="E17" i="6"/>
  <c r="E4" i="8"/>
  <c r="F4" i="8" s="1"/>
  <c r="Q43" i="11"/>
  <c r="O46" i="3"/>
  <c r="O47" i="3"/>
  <c r="O48" i="3"/>
  <c r="O49" i="3"/>
  <c r="O50" i="3"/>
  <c r="O51" i="3"/>
  <c r="O42" i="3"/>
  <c r="O43" i="3"/>
  <c r="O13" i="3"/>
  <c r="O14" i="3"/>
  <c r="Q58" i="11"/>
  <c r="Q59" i="11"/>
  <c r="Q60" i="11"/>
  <c r="Q57" i="11"/>
  <c r="Q51" i="11"/>
  <c r="Q52" i="11"/>
  <c r="Q53" i="11"/>
  <c r="Q54" i="11"/>
  <c r="Q55" i="11"/>
  <c r="Q50" i="11"/>
  <c r="Q44" i="11"/>
  <c r="Q45" i="11"/>
  <c r="Q46" i="11"/>
  <c r="Q47" i="11"/>
  <c r="Q48" i="11"/>
  <c r="H8" i="9"/>
  <c r="H9" i="9"/>
  <c r="H10" i="9"/>
  <c r="H11" i="9"/>
  <c r="H12" i="9"/>
  <c r="H13" i="9"/>
  <c r="H14" i="9"/>
  <c r="I14" i="9" s="1"/>
  <c r="H6" i="9"/>
  <c r="D15" i="9"/>
  <c r="C14" i="8"/>
  <c r="S61" i="11"/>
  <c r="S56" i="11"/>
  <c r="S67" i="11" l="1"/>
  <c r="F17" i="6"/>
  <c r="X63" i="11"/>
  <c r="X66" i="11" s="1"/>
  <c r="Y62" i="11"/>
  <c r="P13" i="3"/>
  <c r="P50" i="3"/>
  <c r="T50" i="3" s="1"/>
  <c r="U50" i="3" s="1"/>
  <c r="O48" i="4"/>
  <c r="O49" i="4"/>
  <c r="O50" i="4"/>
  <c r="O51" i="4"/>
  <c r="O54" i="4"/>
  <c r="O55" i="4"/>
  <c r="O12" i="3"/>
  <c r="O11" i="3"/>
  <c r="O10" i="3"/>
  <c r="O9" i="3"/>
  <c r="O8" i="3"/>
  <c r="O7" i="3"/>
  <c r="O6" i="3"/>
  <c r="O5" i="3"/>
  <c r="P28" i="11"/>
  <c r="O28" i="11"/>
  <c r="N28" i="11"/>
  <c r="M28" i="11"/>
  <c r="L28" i="11"/>
  <c r="K28" i="11"/>
  <c r="J28" i="11"/>
  <c r="P23" i="11"/>
  <c r="O23" i="11"/>
  <c r="N23" i="11"/>
  <c r="M23" i="11"/>
  <c r="L23" i="11"/>
  <c r="K23" i="11"/>
  <c r="J23" i="11"/>
  <c r="Q22" i="11"/>
  <c r="Q21" i="11"/>
  <c r="Q20" i="11"/>
  <c r="Q19" i="11"/>
  <c r="P18" i="11"/>
  <c r="O18" i="11"/>
  <c r="N18" i="11"/>
  <c r="M18" i="11"/>
  <c r="L18" i="11"/>
  <c r="K18" i="11"/>
  <c r="J18" i="11"/>
  <c r="Q17" i="11"/>
  <c r="Q16" i="11"/>
  <c r="Q15" i="11"/>
  <c r="Q14" i="11"/>
  <c r="Q13" i="11"/>
  <c r="Q12" i="11"/>
  <c r="P11" i="11"/>
  <c r="O11" i="11"/>
  <c r="N11" i="11"/>
  <c r="M11" i="11"/>
  <c r="L11" i="11"/>
  <c r="K11" i="11"/>
  <c r="J11" i="11"/>
  <c r="Q10" i="11"/>
  <c r="Q9" i="11"/>
  <c r="Q8" i="11"/>
  <c r="Q7" i="11"/>
  <c r="Q6" i="11"/>
  <c r="Q5" i="11"/>
  <c r="R19" i="11" l="1"/>
  <c r="F11" i="6"/>
  <c r="E11" i="6"/>
  <c r="W50" i="3"/>
  <c r="O44" i="3"/>
  <c r="P5" i="3"/>
  <c r="Q64" i="11"/>
  <c r="R7" i="11"/>
  <c r="P7" i="3"/>
  <c r="P9" i="3"/>
  <c r="O45" i="3"/>
  <c r="P11" i="3"/>
  <c r="R12" i="11"/>
  <c r="R9" i="11"/>
  <c r="R14" i="11"/>
  <c r="R16" i="11"/>
  <c r="Q23" i="11"/>
  <c r="R28" i="11"/>
  <c r="Q28" i="11"/>
  <c r="Q11" i="11"/>
  <c r="Q18" i="11"/>
  <c r="R21" i="11"/>
  <c r="Q65" i="11"/>
  <c r="R5" i="11"/>
  <c r="R23" i="11" l="1"/>
  <c r="Q66" i="11"/>
  <c r="R18" i="11"/>
  <c r="R11" i="11"/>
  <c r="I49" i="11"/>
  <c r="F56" i="4" l="1"/>
  <c r="F13" i="4"/>
  <c r="F52" i="3"/>
  <c r="F61" i="11"/>
  <c r="G61" i="11"/>
  <c r="G56" i="11"/>
  <c r="F49" i="11"/>
  <c r="G49" i="11"/>
  <c r="I56" i="11"/>
  <c r="T7" i="4" l="1"/>
  <c r="P50" i="4" l="1"/>
  <c r="T50" i="4" s="1"/>
  <c r="U50" i="4" s="1"/>
  <c r="P46" i="3"/>
  <c r="T46" i="3" s="1"/>
  <c r="U46" i="3" s="1"/>
  <c r="H20" i="9"/>
  <c r="T7" i="3"/>
  <c r="T9" i="3"/>
  <c r="T11" i="3"/>
  <c r="F23" i="6" l="1"/>
  <c r="P48" i="3"/>
  <c r="T48" i="3" s="1"/>
  <c r="U48" i="3" s="1"/>
  <c r="F56" i="11"/>
  <c r="H49" i="11"/>
  <c r="H56" i="11"/>
  <c r="X52" i="11"/>
  <c r="X54" i="11"/>
  <c r="H61" i="11"/>
  <c r="V50" i="4" l="1"/>
  <c r="F10" i="6"/>
  <c r="W46" i="3"/>
  <c r="F12" i="6"/>
  <c r="I12" i="6" s="1"/>
  <c r="J12" i="6" s="1"/>
  <c r="E12" i="6"/>
  <c r="E23" i="6"/>
  <c r="E10" i="6"/>
  <c r="F67" i="11"/>
  <c r="E15" i="9"/>
  <c r="J52" i="3"/>
  <c r="L52" i="3"/>
  <c r="N52" i="3"/>
  <c r="S52" i="3"/>
  <c r="R52" i="3"/>
  <c r="M52" i="3"/>
  <c r="K52" i="3"/>
  <c r="I52" i="3"/>
  <c r="H52" i="3"/>
  <c r="E52" i="3"/>
  <c r="D52" i="3"/>
  <c r="S15" i="3"/>
  <c r="R15" i="3"/>
  <c r="N15" i="3"/>
  <c r="M15" i="3"/>
  <c r="L15" i="3"/>
  <c r="K15" i="3"/>
  <c r="J15" i="3"/>
  <c r="I15" i="3"/>
  <c r="H15" i="3"/>
  <c r="E15" i="3"/>
  <c r="D15" i="3"/>
  <c r="U61" i="11"/>
  <c r="T61" i="11"/>
  <c r="I61" i="11"/>
  <c r="E61" i="11"/>
  <c r="U56" i="11"/>
  <c r="T56" i="11"/>
  <c r="E56" i="11"/>
  <c r="U49" i="11"/>
  <c r="T49" i="11"/>
  <c r="E49" i="11"/>
  <c r="Y28" i="11"/>
  <c r="U28" i="11"/>
  <c r="T28" i="11"/>
  <c r="I28" i="11"/>
  <c r="H28" i="11"/>
  <c r="E28" i="11"/>
  <c r="Y23" i="11"/>
  <c r="U23" i="11"/>
  <c r="T23" i="11"/>
  <c r="I23" i="11"/>
  <c r="H23" i="11"/>
  <c r="E23" i="11"/>
  <c r="Y18" i="11"/>
  <c r="U18" i="11"/>
  <c r="T18" i="11"/>
  <c r="I18" i="11"/>
  <c r="H18" i="11"/>
  <c r="E18" i="11"/>
  <c r="Y11" i="11"/>
  <c r="U11" i="11"/>
  <c r="T11" i="11"/>
  <c r="I11" i="11"/>
  <c r="H11" i="11"/>
  <c r="E11" i="11"/>
  <c r="T11" i="4"/>
  <c r="S56" i="4"/>
  <c r="R56" i="4"/>
  <c r="E56" i="4"/>
  <c r="D56" i="4"/>
  <c r="S13" i="4"/>
  <c r="R13" i="4"/>
  <c r="N13" i="4"/>
  <c r="M13" i="4"/>
  <c r="L13" i="4"/>
  <c r="K13" i="4"/>
  <c r="J13" i="4"/>
  <c r="I13" i="4"/>
  <c r="H13" i="4"/>
  <c r="E13" i="4"/>
  <c r="D13" i="4"/>
  <c r="T5" i="4"/>
  <c r="T3" i="4"/>
  <c r="G12" i="6" l="1"/>
  <c r="O13" i="4"/>
  <c r="F15" i="9"/>
  <c r="G15" i="9"/>
  <c r="I13" i="9"/>
  <c r="O15" i="3"/>
  <c r="O56" i="4"/>
  <c r="P44" i="3"/>
  <c r="T44" i="3" s="1"/>
  <c r="U44" i="3" s="1"/>
  <c r="R54" i="11"/>
  <c r="V54" i="11" s="1"/>
  <c r="W54" i="11" s="1"/>
  <c r="R64" i="11"/>
  <c r="K56" i="11"/>
  <c r="M56" i="11"/>
  <c r="O56" i="11"/>
  <c r="K61" i="11"/>
  <c r="M61" i="11"/>
  <c r="O61" i="11"/>
  <c r="J49" i="11"/>
  <c r="P49" i="11"/>
  <c r="N49" i="11"/>
  <c r="L49" i="11"/>
  <c r="J56" i="11"/>
  <c r="L56" i="11"/>
  <c r="N56" i="11"/>
  <c r="P56" i="11"/>
  <c r="L61" i="11"/>
  <c r="N61" i="11"/>
  <c r="P61" i="11"/>
  <c r="R57" i="11"/>
  <c r="V57" i="11" s="1"/>
  <c r="W57" i="11" s="1"/>
  <c r="O49" i="11"/>
  <c r="M49" i="11"/>
  <c r="K49" i="11"/>
  <c r="U67" i="11"/>
  <c r="T67" i="11"/>
  <c r="J61" i="11"/>
  <c r="E67" i="11"/>
  <c r="I10" i="9"/>
  <c r="I9" i="9"/>
  <c r="I8" i="9"/>
  <c r="I11" i="9"/>
  <c r="I12" i="9"/>
  <c r="P42" i="3"/>
  <c r="T42" i="3" s="1"/>
  <c r="U42" i="3" s="1"/>
  <c r="O52" i="3"/>
  <c r="I67" i="11"/>
  <c r="H67" i="11"/>
  <c r="R59" i="11"/>
  <c r="V59" i="11" s="1"/>
  <c r="W59" i="11" s="1"/>
  <c r="R50" i="11"/>
  <c r="V50" i="11" s="1"/>
  <c r="W50" i="11" s="1"/>
  <c r="R43" i="11"/>
  <c r="R45" i="11"/>
  <c r="V45" i="11" s="1"/>
  <c r="W45" i="11" s="1"/>
  <c r="K29" i="11"/>
  <c r="M29" i="11"/>
  <c r="O29" i="11"/>
  <c r="J29" i="11"/>
  <c r="L29" i="11"/>
  <c r="N29" i="11"/>
  <c r="P29" i="11"/>
  <c r="R52" i="11"/>
  <c r="V52" i="11" s="1"/>
  <c r="W52" i="11" s="1"/>
  <c r="H29" i="11"/>
  <c r="I29" i="11"/>
  <c r="E29" i="11"/>
  <c r="V18" i="11"/>
  <c r="W11" i="11"/>
  <c r="Y29" i="11"/>
  <c r="U29" i="11"/>
  <c r="V11" i="11"/>
  <c r="T29" i="11"/>
  <c r="W18" i="11"/>
  <c r="P13" i="4"/>
  <c r="T13" i="4"/>
  <c r="H56" i="4"/>
  <c r="J56" i="4"/>
  <c r="L56" i="4"/>
  <c r="N56" i="4"/>
  <c r="I56" i="4"/>
  <c r="K56" i="4"/>
  <c r="M56" i="4"/>
  <c r="P46" i="4"/>
  <c r="P48" i="4"/>
  <c r="T48" i="4" s="1"/>
  <c r="U48" i="4" s="1"/>
  <c r="P54" i="4"/>
  <c r="T54" i="4" s="1"/>
  <c r="U54" i="4" l="1"/>
  <c r="F28" i="6" s="1"/>
  <c r="G28" i="6" s="1"/>
  <c r="E28" i="6"/>
  <c r="V64" i="11"/>
  <c r="W64" i="11" s="1"/>
  <c r="R66" i="11"/>
  <c r="V48" i="4"/>
  <c r="I21" i="6"/>
  <c r="J21" i="6" s="1"/>
  <c r="F20" i="6"/>
  <c r="T46" i="4"/>
  <c r="U46" i="4" s="1"/>
  <c r="U56" i="4" s="1"/>
  <c r="E8" i="6"/>
  <c r="Q56" i="11"/>
  <c r="V43" i="11"/>
  <c r="W43" i="11" s="1"/>
  <c r="T5" i="3"/>
  <c r="T15" i="3" s="1"/>
  <c r="L67" i="11"/>
  <c r="E22" i="6"/>
  <c r="P15" i="3"/>
  <c r="Q29" i="11"/>
  <c r="P52" i="3"/>
  <c r="P67" i="11"/>
  <c r="E7" i="6"/>
  <c r="M67" i="11"/>
  <c r="N67" i="11"/>
  <c r="Y54" i="11"/>
  <c r="X55" i="11"/>
  <c r="Q49" i="11"/>
  <c r="O67" i="11"/>
  <c r="K67" i="11"/>
  <c r="Q61" i="11"/>
  <c r="R56" i="11"/>
  <c r="R61" i="11"/>
  <c r="J67" i="11"/>
  <c r="H15" i="9"/>
  <c r="F22" i="9" s="1"/>
  <c r="F24" i="9" s="1"/>
  <c r="H24" i="9" s="1"/>
  <c r="I6" i="9"/>
  <c r="I15" i="9" s="1"/>
  <c r="W23" i="11"/>
  <c r="V23" i="11"/>
  <c r="V28" i="11"/>
  <c r="W28" i="11"/>
  <c r="P56" i="4"/>
  <c r="V54" i="4" l="1"/>
  <c r="V66" i="11"/>
  <c r="F24" i="6"/>
  <c r="G24" i="6" s="1"/>
  <c r="E24" i="6"/>
  <c r="V46" i="4"/>
  <c r="V56" i="4" s="1"/>
  <c r="F18" i="6"/>
  <c r="F22" i="6"/>
  <c r="J22" i="6" s="1"/>
  <c r="W42" i="3"/>
  <c r="E18" i="6"/>
  <c r="H22" i="9"/>
  <c r="V44" i="3"/>
  <c r="V45" i="3" s="1"/>
  <c r="V48" i="3"/>
  <c r="V49" i="3" s="1"/>
  <c r="E19" i="6"/>
  <c r="U52" i="3"/>
  <c r="G11" i="6"/>
  <c r="E20" i="6"/>
  <c r="G20" i="6" s="1"/>
  <c r="T52" i="3"/>
  <c r="T56" i="4"/>
  <c r="R29" i="11"/>
  <c r="Q67" i="11"/>
  <c r="E5" i="6"/>
  <c r="E15" i="6"/>
  <c r="E6" i="6"/>
  <c r="E27" i="6"/>
  <c r="E29" i="6" s="1"/>
  <c r="F7" i="6"/>
  <c r="Y50" i="11"/>
  <c r="X51" i="11"/>
  <c r="F8" i="6" s="1"/>
  <c r="I8" i="6" s="1"/>
  <c r="X53" i="11"/>
  <c r="V56" i="11"/>
  <c r="R47" i="11"/>
  <c r="V47" i="11" s="1"/>
  <c r="W47" i="11" s="1"/>
  <c r="W29" i="11"/>
  <c r="V29" i="11"/>
  <c r="G23" i="6"/>
  <c r="G10" i="6"/>
  <c r="W66" i="11" l="1"/>
  <c r="G22" i="6"/>
  <c r="G18" i="6"/>
  <c r="J18" i="6"/>
  <c r="W44" i="3"/>
  <c r="F19" i="6"/>
  <c r="W48" i="3"/>
  <c r="V52" i="3"/>
  <c r="G7" i="6"/>
  <c r="I7" i="6"/>
  <c r="J7" i="6" s="1"/>
  <c r="J8" i="6"/>
  <c r="E9" i="6"/>
  <c r="E13" i="6" s="1"/>
  <c r="G21" i="6"/>
  <c r="F6" i="6"/>
  <c r="I6" i="6" s="1"/>
  <c r="Y52" i="11"/>
  <c r="Y56" i="11" s="1"/>
  <c r="W56" i="11"/>
  <c r="X56" i="11"/>
  <c r="G8" i="6" s="1"/>
  <c r="R49" i="11"/>
  <c r="R67" i="11" s="1"/>
  <c r="W52" i="3" l="1"/>
  <c r="J6" i="6"/>
  <c r="G6" i="6"/>
  <c r="V61" i="11" l="1"/>
  <c r="W61" i="11"/>
  <c r="X59" i="11" l="1"/>
  <c r="X60" i="11" s="1"/>
  <c r="X57" i="11"/>
  <c r="X58" i="11" s="1"/>
  <c r="F15" i="6" l="1"/>
  <c r="I15" i="6" s="1"/>
  <c r="J15" i="6" s="1"/>
  <c r="Y57" i="11"/>
  <c r="F5" i="6"/>
  <c r="I5" i="6" s="1"/>
  <c r="J5" i="6" s="1"/>
  <c r="Y59" i="11"/>
  <c r="X61" i="11"/>
  <c r="G15" i="6" l="1"/>
  <c r="G5" i="6"/>
  <c r="Y61" i="11"/>
  <c r="E16" i="6" l="1"/>
  <c r="E25" i="6" s="1"/>
  <c r="W49" i="11"/>
  <c r="V49" i="11"/>
  <c r="X43" i="11" l="1"/>
  <c r="X44" i="11" s="1"/>
  <c r="F16" i="6" s="1"/>
  <c r="F25" i="6" s="1"/>
  <c r="X45" i="11"/>
  <c r="X46" i="11" s="1"/>
  <c r="X47" i="11"/>
  <c r="X48" i="11" s="1"/>
  <c r="F9" i="6" s="1"/>
  <c r="F13" i="6" s="1"/>
  <c r="G9" i="6" l="1"/>
  <c r="G13" i="6" s="1"/>
  <c r="F27" i="6"/>
  <c r="F29" i="6" s="1"/>
  <c r="Y45" i="11"/>
  <c r="X49" i="11"/>
  <c r="Y43" i="11"/>
  <c r="G16" i="6" l="1"/>
  <c r="G27" i="6"/>
  <c r="G29" i="6" s="1"/>
  <c r="Y47" i="11"/>
  <c r="Y49" i="11" s="1"/>
  <c r="V67" i="11" l="1"/>
  <c r="Y64" i="11"/>
  <c r="Y66" i="11" l="1"/>
  <c r="Y67" i="11" s="1"/>
  <c r="X65" i="11"/>
  <c r="W67" i="11"/>
  <c r="J17" i="6" l="1"/>
  <c r="J30" i="6" s="1"/>
  <c r="I30" i="6"/>
  <c r="G17" i="6"/>
  <c r="G67" i="11"/>
  <c r="X67" i="11" l="1"/>
  <c r="G19" i="6" l="1"/>
  <c r="F30" i="6"/>
  <c r="E30" i="6"/>
  <c r="G25" i="6" l="1"/>
  <c r="G30" i="6" s="1"/>
</calcChain>
</file>

<file path=xl/sharedStrings.xml><?xml version="1.0" encoding="utf-8"?>
<sst xmlns="http://schemas.openxmlformats.org/spreadsheetml/2006/main" count="622" uniqueCount="245">
  <si>
    <t>R.B</t>
  </si>
  <si>
    <t>ŠPORTSKA UDRUGA</t>
  </si>
  <si>
    <t>Grupa</t>
  </si>
  <si>
    <t>Mjesečna rata</t>
  </si>
  <si>
    <t>1.</t>
  </si>
  <si>
    <t>ODBOJKAŠKI KLUB MARINA KAŠTELA</t>
  </si>
  <si>
    <t>I</t>
  </si>
  <si>
    <t>2.</t>
  </si>
  <si>
    <t>3.</t>
  </si>
  <si>
    <t>RUKOMETNI KLUB MARINA KAŠTELA</t>
  </si>
  <si>
    <t>4.</t>
  </si>
  <si>
    <t>JUDO KLUB DALMACIJACEMENT</t>
  </si>
  <si>
    <t>5.</t>
  </si>
  <si>
    <t xml:space="preserve">HRVATSKI NOGOMETNI KLUB VAL </t>
  </si>
  <si>
    <t>6.</t>
  </si>
  <si>
    <t>KLUB DIZAČA UTEGA KAŠTELA</t>
  </si>
  <si>
    <t>UKUPNO</t>
  </si>
  <si>
    <t>II</t>
  </si>
  <si>
    <t>HRVATSKI  NOGOMETNI  KLUB  JADRAN</t>
  </si>
  <si>
    <t>ŽENSKI RUKOMETNI KLUB KAŠTELA</t>
  </si>
  <si>
    <t>ŽENSKI NOGOMETNI KLUB DALMACIJA</t>
  </si>
  <si>
    <t>7.</t>
  </si>
  <si>
    <t>8.</t>
  </si>
  <si>
    <t>TWIRLING KLUB KAŠTELA</t>
  </si>
  <si>
    <t xml:space="preserve">  </t>
  </si>
  <si>
    <t>III</t>
  </si>
  <si>
    <t>ŠAHOVSKI KLUB PETAR SEDLAR – PEPE</t>
  </si>
  <si>
    <t>HRVATSKI VESLAČKI KLUB KAŠTELA</t>
  </si>
  <si>
    <t>I+II+III</t>
  </si>
  <si>
    <t xml:space="preserve"> </t>
  </si>
  <si>
    <t>TAB 1</t>
  </si>
  <si>
    <t>TAB 2</t>
  </si>
  <si>
    <t>TABELA 5</t>
  </si>
  <si>
    <t>DODAT. BODOVI      Čl. 18.</t>
  </si>
  <si>
    <t>UKUPNO BODOVA</t>
  </si>
  <si>
    <t>Zast.šp.</t>
  </si>
  <si>
    <t>seniori</t>
  </si>
  <si>
    <t>juniori</t>
  </si>
  <si>
    <t>kadeti</t>
  </si>
  <si>
    <t>ml.kad.</t>
  </si>
  <si>
    <t>Djč/Djev</t>
  </si>
  <si>
    <t>Ml.d/dje</t>
  </si>
  <si>
    <t>ŠKOLA</t>
  </si>
  <si>
    <t>ODBOJKAŠKI KLUB KAŠTELA CEMEX</t>
  </si>
  <si>
    <t xml:space="preserve">HRVATSKI NOGOMETNI KLUB GOŠK </t>
  </si>
  <si>
    <t>9.</t>
  </si>
  <si>
    <t>10.</t>
  </si>
  <si>
    <t>ž</t>
  </si>
  <si>
    <t>m</t>
  </si>
  <si>
    <t>Liga sustav</t>
  </si>
  <si>
    <t>Ukupno</t>
  </si>
  <si>
    <t>Ukupni iznos</t>
  </si>
  <si>
    <t>TABELA 8</t>
  </si>
  <si>
    <t>DODAT. BODOVI      ČL.22</t>
  </si>
  <si>
    <t>TAB 14 kategorizirani</t>
  </si>
  <si>
    <t>spol</t>
  </si>
  <si>
    <t>mlađi kadeti</t>
  </si>
  <si>
    <t>Djčaci / Djevojčice</t>
  </si>
  <si>
    <t>Mlađi Djčaci / Djevojčice</t>
  </si>
  <si>
    <t>škola</t>
  </si>
  <si>
    <t>M</t>
  </si>
  <si>
    <t>Ž</t>
  </si>
  <si>
    <t>KLUB DIZAČA UTEGA</t>
  </si>
  <si>
    <t>UKUPNO I + II + III</t>
  </si>
  <si>
    <t>m/ž</t>
  </si>
  <si>
    <t>BODOVI</t>
  </si>
  <si>
    <t>SREDSTVA</t>
  </si>
  <si>
    <t xml:space="preserve">DETALJNI FINANCIJSKI PLAN </t>
  </si>
  <si>
    <t>Red. br.</t>
  </si>
  <si>
    <t>STAVKA</t>
  </si>
  <si>
    <t>Ukupna sredstva za športski program kojima raspolaže Zajednica</t>
  </si>
  <si>
    <t>Rad Zajednice</t>
  </si>
  <si>
    <t>Vrijednost boda</t>
  </si>
  <si>
    <t xml:space="preserve"> RASPODJELA SREDSTAVA ZA  IV GRUPU</t>
  </si>
  <si>
    <t>PROGRAM</t>
  </si>
  <si>
    <t>Procjena Upravnog odbora</t>
  </si>
  <si>
    <t>Ukupna sredstva</t>
  </si>
  <si>
    <t>GIMNASTIČKI KLUB KAŠTELA</t>
  </si>
  <si>
    <t>IV</t>
  </si>
  <si>
    <t>UDRUGA ZA MALI NOGOMET KAŠTELA</t>
  </si>
  <si>
    <t>STOLNOTENISKI KLUB KAŠTELA</t>
  </si>
  <si>
    <t>ŠKOLSKI ŠPORTSKI SAVEZ</t>
  </si>
  <si>
    <t>PLIVAČKI KLUB KAŠTELA</t>
  </si>
  <si>
    <t>AIKIDO KLUB KAŠTELA GEN KI</t>
  </si>
  <si>
    <t>JUDO KLUB KAŠTELA</t>
  </si>
  <si>
    <t>PIKADO KLUB POSEJDON</t>
  </si>
  <si>
    <t>TENISKI KLUB RESNIK</t>
  </si>
  <si>
    <t>11.</t>
  </si>
  <si>
    <t>PLESNI KLUB LOLITA</t>
  </si>
  <si>
    <t>Red. Br.</t>
  </si>
  <si>
    <t>NAZIV</t>
  </si>
  <si>
    <t>H.P.D. ANTE BEDALOV</t>
  </si>
  <si>
    <t>H.P.D. KOZJAK</t>
  </si>
  <si>
    <t>H.P.D. MALAČKA</t>
  </si>
  <si>
    <t>JEDRILIČARSKI KLUB KAŠTELA</t>
  </si>
  <si>
    <t>JEDRILIČARSKI KLUB SVETI IVAN</t>
  </si>
  <si>
    <t>KARATE KLUB FORTITER</t>
  </si>
  <si>
    <t>12.</t>
  </si>
  <si>
    <t>KLUB RITMIČKE GIMNASTIKE M.KAŠTELA</t>
  </si>
  <si>
    <t>13.</t>
  </si>
  <si>
    <t>KLUB ŠPORTSKOG RIBOLOVA GIRIČIĆ</t>
  </si>
  <si>
    <t>14.</t>
  </si>
  <si>
    <t>KLUB RUKOMETA NA PIJESKU B. MOMCI</t>
  </si>
  <si>
    <t>15.</t>
  </si>
  <si>
    <t>16.</t>
  </si>
  <si>
    <t>17.</t>
  </si>
  <si>
    <t>18.</t>
  </si>
  <si>
    <t>19.</t>
  </si>
  <si>
    <t>POMORSKO ŠPORTSKO DRUŠTVO GALEB</t>
  </si>
  <si>
    <t>20.</t>
  </si>
  <si>
    <t>POMORSKI ŠPORTSKI KLUB SRDELA</t>
  </si>
  <si>
    <t>21.</t>
  </si>
  <si>
    <t>P. Š. RIBOLOVNO DRUŠTVO GOJAČA</t>
  </si>
  <si>
    <t>22.</t>
  </si>
  <si>
    <t>REKREACIJSKI KLUB K 7</t>
  </si>
  <si>
    <t>23.</t>
  </si>
  <si>
    <t>24.</t>
  </si>
  <si>
    <t>SKIJAŠKI KLUB KAŠTELA</t>
  </si>
  <si>
    <t>25.</t>
  </si>
  <si>
    <t>ŠPORTSKI KLUB VJEVERICA</t>
  </si>
  <si>
    <t>ŠPORTSKI RIBOLOVNI KLUB NEAJ</t>
  </si>
  <si>
    <t>ŠPORTSKI RIBOLOVNI KLUB UGOR</t>
  </si>
  <si>
    <t>UDRUGA TJELESNIH INVALIDA KAŠTELA</t>
  </si>
  <si>
    <t>UDRUGA ZA ŠPORT I REKREACIJU CICIBAN</t>
  </si>
  <si>
    <t>Š P O R T S K A    U D R U G A</t>
  </si>
  <si>
    <t>Spol</t>
  </si>
  <si>
    <t>SUFINANCIRANJE PO ZAHTJEVIMA</t>
  </si>
  <si>
    <t>0.</t>
  </si>
  <si>
    <t>1.1.</t>
  </si>
  <si>
    <t>1.2.</t>
  </si>
  <si>
    <t>2.1.</t>
  </si>
  <si>
    <t>2.2.</t>
  </si>
  <si>
    <t>UKUPNO ZA  IV  GRUPU</t>
  </si>
  <si>
    <t>R.B.</t>
  </si>
  <si>
    <t>TAB 14 (kategorizirani)</t>
  </si>
  <si>
    <t>SVEUKUPNO</t>
  </si>
  <si>
    <t>Liga sust.</t>
  </si>
  <si>
    <t>SUFINANCIRANJE KONTINUIRANO</t>
  </si>
  <si>
    <t>J A V N E    P O T R E B E</t>
  </si>
  <si>
    <r>
      <t>ODBOJKAŠKI KLUB MLADOST – MARINA KAŠTELA</t>
    </r>
    <r>
      <rPr>
        <b/>
        <sz val="11"/>
        <color rgb="FFFF0000"/>
        <rFont val="Arial Narrow"/>
        <family val="2"/>
        <charset val="238"/>
      </rPr>
      <t>***</t>
    </r>
  </si>
  <si>
    <t>BROJ ŠPORTAŠA - TABELA 13</t>
  </si>
  <si>
    <t>BODOVA PO ŠPORTAŠU :</t>
  </si>
  <si>
    <t>BROJ ŠPORTAŠA - TABELA 5</t>
  </si>
  <si>
    <t>Ukup3-9</t>
  </si>
  <si>
    <t>ukup</t>
  </si>
  <si>
    <t>3 do 9</t>
  </si>
  <si>
    <t>ukupno     2 do 7  m/ž</t>
  </si>
  <si>
    <t>ukupno    2 do 7</t>
  </si>
  <si>
    <t>BROJ ŠPORTAŠA</t>
  </si>
  <si>
    <r>
      <t xml:space="preserve">Prosjek </t>
    </r>
    <r>
      <rPr>
        <b/>
        <sz val="9"/>
        <color rgb="FFFF0000"/>
        <rFont val="Arial Narrow"/>
        <family val="2"/>
        <charset val="238"/>
      </rPr>
      <t>korigirano</t>
    </r>
  </si>
  <si>
    <t xml:space="preserve">ODBOJKAŠKI KLUB MARINA KAŠTELA </t>
  </si>
  <si>
    <t>KOŠARKAŠKI KLUB KAŠTELA</t>
  </si>
  <si>
    <t>TENIS KLUB KAŠTELA</t>
  </si>
  <si>
    <t>ŽENSKI ODBOJKAŠKI KLUB KAŠTELA CEMEX</t>
  </si>
  <si>
    <t>1 do 7</t>
  </si>
  <si>
    <t>Troškovi  natjec.</t>
  </si>
  <si>
    <t>UKUPNO športaša</t>
  </si>
  <si>
    <t xml:space="preserve">Pravilnik </t>
  </si>
  <si>
    <t>TWIRLING KLUB KORAK</t>
  </si>
  <si>
    <t>ODBOJKAŠKI KLUB KAŠTEL LUKŠIĆ</t>
  </si>
  <si>
    <t>JUDO KLUB JADRAN</t>
  </si>
  <si>
    <r>
      <t xml:space="preserve">TAB 1 </t>
    </r>
    <r>
      <rPr>
        <sz val="8"/>
        <color rgb="FFFF0000"/>
        <rFont val="Arial Narrow"/>
        <family val="2"/>
        <charset val="238"/>
      </rPr>
      <t>šport. tradicija</t>
    </r>
  </si>
  <si>
    <r>
      <t xml:space="preserve">TAB 2 </t>
    </r>
    <r>
      <rPr>
        <sz val="8"/>
        <color rgb="FFFF0000"/>
        <rFont val="Arial Narrow"/>
        <family val="2"/>
        <charset val="238"/>
      </rPr>
      <t>međ. natjec.</t>
    </r>
  </si>
  <si>
    <t>Zastup. športa</t>
  </si>
  <si>
    <t>TAB 14 (kategor.)</t>
  </si>
  <si>
    <t>UKUPN BODOV</t>
  </si>
  <si>
    <r>
      <rPr>
        <b/>
        <sz val="8"/>
        <color rgb="FFFF0000"/>
        <rFont val="Arial Narrow"/>
        <family val="2"/>
        <charset val="238"/>
      </rPr>
      <t xml:space="preserve">DOD. BOD.      </t>
    </r>
    <r>
      <rPr>
        <b/>
        <sz val="8"/>
        <color rgb="FF00B050"/>
        <rFont val="Arial Narrow"/>
        <family val="2"/>
        <charset val="238"/>
      </rPr>
      <t>ČL.24.</t>
    </r>
  </si>
  <si>
    <r>
      <t xml:space="preserve">DOD. BOD.     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color rgb="FF00B050"/>
        <rFont val="Arial"/>
        <family val="2"/>
        <charset val="238"/>
      </rPr>
      <t>Čl. 28.</t>
    </r>
  </si>
  <si>
    <t>Sustav natjecanja</t>
  </si>
  <si>
    <r>
      <rPr>
        <sz val="8"/>
        <color rgb="FF0070C0"/>
        <rFont val="Arial Narrow"/>
        <family val="2"/>
        <charset val="238"/>
      </rPr>
      <t>Stupanj</t>
    </r>
    <r>
      <rPr>
        <sz val="8"/>
        <color rgb="FFFF0000"/>
        <rFont val="Arial Narrow"/>
        <family val="2"/>
        <charset val="238"/>
      </rPr>
      <t xml:space="preserve"> natjec.</t>
    </r>
  </si>
  <si>
    <t>TABELA 7</t>
  </si>
  <si>
    <r>
      <rPr>
        <b/>
        <sz val="8"/>
        <color rgb="FF0070C0"/>
        <rFont val="Arial Narrow"/>
        <family val="2"/>
        <charset val="238"/>
      </rPr>
      <t>TAB 13</t>
    </r>
    <r>
      <rPr>
        <b/>
        <sz val="8"/>
        <color rgb="FFFF0000"/>
        <rFont val="Arial Narrow"/>
        <family val="2"/>
        <charset val="238"/>
      </rPr>
      <t xml:space="preserve"> </t>
    </r>
    <r>
      <rPr>
        <sz val="8"/>
        <color rgb="FFFF0000"/>
        <rFont val="Arial Narrow"/>
        <family val="2"/>
        <charset val="238"/>
      </rPr>
      <t>kategorizirani</t>
    </r>
  </si>
  <si>
    <t>TABELA 12</t>
  </si>
  <si>
    <t>Ukupno tab 12 m/ž</t>
  </si>
  <si>
    <r>
      <rPr>
        <b/>
        <sz val="8"/>
        <color rgb="FF0070C0"/>
        <rFont val="Arial"/>
        <family val="2"/>
        <charset val="238"/>
      </rPr>
      <t>TAB 13</t>
    </r>
    <r>
      <rPr>
        <b/>
        <sz val="8"/>
        <color rgb="FFFF0000"/>
        <rFont val="Arial"/>
        <family val="2"/>
        <charset val="238"/>
      </rPr>
      <t xml:space="preserve"> </t>
    </r>
    <r>
      <rPr>
        <sz val="8"/>
        <color rgb="FFFF0000"/>
        <rFont val="Arial"/>
        <family val="2"/>
        <charset val="238"/>
      </rPr>
      <t>kategorizirani</t>
    </r>
  </si>
  <si>
    <r>
      <t>HRVATSKI  NOGOMETNI  KLUB  JADRAN</t>
    </r>
    <r>
      <rPr>
        <b/>
        <sz val="11"/>
        <color rgb="FFFF0000"/>
        <rFont val="Arial Narrow"/>
        <family val="2"/>
        <charset val="238"/>
      </rPr>
      <t xml:space="preserve"> </t>
    </r>
  </si>
  <si>
    <r>
      <t>Bodovi po čl.3</t>
    </r>
    <r>
      <rPr>
        <b/>
        <sz val="9"/>
        <color rgb="FF0070C0"/>
        <rFont val="Arial Narrow"/>
        <family val="2"/>
        <charset val="238"/>
      </rPr>
      <t>3.</t>
    </r>
  </si>
  <si>
    <r>
      <t>Dodatna sredstva čl.3</t>
    </r>
    <r>
      <rPr>
        <b/>
        <sz val="9"/>
        <color rgb="FF0070C0"/>
        <rFont val="Arial Narrow"/>
        <family val="2"/>
        <charset val="238"/>
      </rPr>
      <t>5.</t>
    </r>
  </si>
  <si>
    <t>grupa</t>
  </si>
  <si>
    <r>
      <t xml:space="preserve">Ukupno tab </t>
    </r>
    <r>
      <rPr>
        <sz val="8"/>
        <color rgb="FF0070C0"/>
        <rFont val="Arial"/>
        <family val="2"/>
        <charset val="238"/>
      </rPr>
      <t>12</t>
    </r>
  </si>
  <si>
    <t xml:space="preserve">NOGOMETNI KLUB GOŠK </t>
  </si>
  <si>
    <t>RUKOMETNI KLUB RIBOLA KAŠTELA</t>
  </si>
  <si>
    <t>ŽENSKI RUKOMETNI KLUB MARINA KAŠTELA</t>
  </si>
  <si>
    <t>DODAT BODOVI Čl. 14. (reprezentativac)</t>
  </si>
  <si>
    <t>Redni broj stavke</t>
  </si>
  <si>
    <t>Namjena sredstava</t>
  </si>
  <si>
    <t>ZAJEDNICA ŠPORTSKIH UDRUGA KAŠTELA</t>
  </si>
  <si>
    <t>1. PROGRAMSKA PODRUČJA</t>
  </si>
  <si>
    <t>Sufinanciranje programa rada klubova I – III grupe</t>
  </si>
  <si>
    <t>Sufinanciranje programa rada klubova IV grupe</t>
  </si>
  <si>
    <t>1.3.</t>
  </si>
  <si>
    <t>Program zdravstvene zaštite</t>
  </si>
  <si>
    <t>1.4.</t>
  </si>
  <si>
    <t>1.5.</t>
  </si>
  <si>
    <t>Program školovanja, usavršavanja i osposobljavanja kadrova u športu</t>
  </si>
  <si>
    <t>1.6.</t>
  </si>
  <si>
    <t>Program nositelja kvalitete športa u Gradu Kaštela</t>
  </si>
  <si>
    <t>2.  POSEBNI DIO PROGRAMA</t>
  </si>
  <si>
    <t>UKUPNO ZA RASPODIJELITI</t>
  </si>
  <si>
    <r>
      <rPr>
        <b/>
        <sz val="12"/>
        <color rgb="FF0070C0"/>
        <rFont val="Calibri"/>
        <family val="2"/>
        <charset val="238"/>
        <scheme val="minor"/>
      </rPr>
      <t xml:space="preserve">RAZLIKA  </t>
    </r>
    <r>
      <rPr>
        <b/>
        <sz val="12"/>
        <rFont val="Calibri"/>
        <family val="2"/>
        <charset val="238"/>
        <scheme val="minor"/>
      </rPr>
      <t xml:space="preserve">       </t>
    </r>
    <r>
      <rPr>
        <b/>
        <sz val="12"/>
        <color rgb="FF0070C0"/>
        <rFont val="Calibri"/>
        <family val="2"/>
        <charset val="238"/>
        <scheme val="minor"/>
      </rPr>
      <t xml:space="preserve"> JP</t>
    </r>
    <r>
      <rPr>
        <b/>
        <sz val="12"/>
        <rFont val="Calibri"/>
        <family val="2"/>
        <charset val="238"/>
        <scheme val="minor"/>
      </rPr>
      <t>-</t>
    </r>
    <r>
      <rPr>
        <b/>
        <sz val="12"/>
        <color rgb="FFFF0000"/>
        <rFont val="Calibri"/>
        <family val="2"/>
        <charset val="238"/>
        <scheme val="minor"/>
      </rPr>
      <t>DP</t>
    </r>
  </si>
  <si>
    <t>IZNOS - JAVNE POTREBE</t>
  </si>
  <si>
    <t xml:space="preserve"> RASPODJELA SREDSTAVA ZA PROGRAM I-III GRUPE</t>
  </si>
  <si>
    <t>NOSITELJ KVALITETE</t>
  </si>
  <si>
    <r>
      <t xml:space="preserve">BODOVI + </t>
    </r>
    <r>
      <rPr>
        <b/>
        <sz val="8"/>
        <color rgb="FF0070C0"/>
        <rFont val="Arial Narrow"/>
        <family val="2"/>
        <charset val="238"/>
      </rPr>
      <t>NOSITELJ KVALITETE</t>
    </r>
  </si>
  <si>
    <r>
      <t xml:space="preserve">Mjesečna </t>
    </r>
    <r>
      <rPr>
        <b/>
        <sz val="10"/>
        <color rgb="FF0070C0"/>
        <rFont val="Arial Narrow"/>
        <family val="2"/>
        <charset val="238"/>
      </rPr>
      <t>rata</t>
    </r>
  </si>
  <si>
    <t>MNK BONITO</t>
  </si>
  <si>
    <t>DODAT BODOVI Čl. 13. (reprezentativac)</t>
  </si>
  <si>
    <r>
      <t>ODREĐIVANJE BODOVA PREMA PRAVILNIKU ZŠUK ZA 201</t>
    </r>
    <r>
      <rPr>
        <b/>
        <sz val="8"/>
        <rFont val="Arial"/>
        <family val="2"/>
        <charset val="238"/>
      </rPr>
      <t>7</t>
    </r>
    <r>
      <rPr>
        <b/>
        <sz val="8"/>
        <color theme="1"/>
        <rFont val="Arial"/>
        <family val="2"/>
        <charset val="238"/>
      </rPr>
      <t xml:space="preserve">. - </t>
    </r>
    <r>
      <rPr>
        <b/>
        <sz val="8"/>
        <color rgb="FFFF0000"/>
        <rFont val="Arial"/>
        <family val="2"/>
        <charset val="238"/>
      </rPr>
      <t>ZA NEOLIMPIJSKE POJEDINAČNE ŠPORTOVE</t>
    </r>
  </si>
  <si>
    <t>Program športa djece predškolske dobi</t>
  </si>
  <si>
    <t>Program nagrada i priznanja</t>
  </si>
  <si>
    <t>1.7.</t>
  </si>
  <si>
    <t>1.8.</t>
  </si>
  <si>
    <t>1.9.</t>
  </si>
  <si>
    <t>Posebni programi udruga – od interesa za Grad Kaštela</t>
  </si>
  <si>
    <t>Program stipendiranja vrhunskih (kategoriziranih) športaša</t>
  </si>
  <si>
    <t>Program športskih objekata - održavanje</t>
  </si>
  <si>
    <t>KICKBOXING KLUB UNI RENT</t>
  </si>
  <si>
    <t>ODBOJKAŠKI KLUB MLADOST – RIBOLA KAŠTELA</t>
  </si>
  <si>
    <t>ODB. KLUB MLADOST – RIBOLA KAŠTELA</t>
  </si>
  <si>
    <t xml:space="preserve">  RASPODJELA SREDSTAVA ZA  IV GRUPU - PO ZAHTJEVIMA </t>
  </si>
  <si>
    <t>OLDTIMER MOTO KLUB ADRIA</t>
  </si>
  <si>
    <t>STOLNO TENISKI KLUB DONJA KAŠTELA</t>
  </si>
  <si>
    <t>Bodovi po čl.13.</t>
  </si>
  <si>
    <t>KICKBOXING KLUB UNI RENT – KAŠTELA</t>
  </si>
  <si>
    <t>KLUB ŠPORTSKOG RIBOLOVA NEBOJSIJA</t>
  </si>
  <si>
    <t>ŽENSKI RUKOM. KL. MARINA KAŠTELA</t>
  </si>
  <si>
    <r>
      <t>od 01.01. 2018. do 31.12.201</t>
    </r>
    <r>
      <rPr>
        <b/>
        <sz val="12"/>
        <color rgb="FFFF0000"/>
        <rFont val="Arial Narrow"/>
        <family val="2"/>
        <charset val="238"/>
      </rPr>
      <t>8</t>
    </r>
    <r>
      <rPr>
        <b/>
        <sz val="12"/>
        <color theme="1"/>
        <rFont val="Arial Narrow"/>
        <family val="2"/>
        <charset val="238"/>
      </rPr>
      <t>.</t>
    </r>
  </si>
  <si>
    <t xml:space="preserve"> od 01.01. 2018. do 31.12.2018. </t>
  </si>
  <si>
    <r>
      <rPr>
        <b/>
        <sz val="11"/>
        <color rgb="FF0070C0"/>
        <rFont val="Arial"/>
        <family val="2"/>
        <charset val="238"/>
      </rPr>
      <t xml:space="preserve">ODREĐIVANJE BODOVA PREMA PRAVILNIKU ZŠUK ZA 2018. </t>
    </r>
    <r>
      <rPr>
        <b/>
        <sz val="11"/>
        <color theme="1"/>
        <rFont val="Arial"/>
        <family val="2"/>
        <charset val="238"/>
      </rPr>
      <t xml:space="preserve">- </t>
    </r>
    <r>
      <rPr>
        <b/>
        <sz val="11"/>
        <color rgb="FFFF0000"/>
        <rFont val="Arial"/>
        <family val="2"/>
        <charset val="238"/>
      </rPr>
      <t>ZA NEOLIMPIJSKE POJEDINAČNE ŠPORTOVE</t>
    </r>
  </si>
  <si>
    <r>
      <rPr>
        <b/>
        <sz val="12"/>
        <color rgb="FF0070C0"/>
        <rFont val="Arial Narrow"/>
        <family val="2"/>
        <charset val="238"/>
      </rPr>
      <t xml:space="preserve">ODREĐIVANJE BODOVA PREMA PRAVILNIKU ZŠUK ZA 2018. </t>
    </r>
    <r>
      <rPr>
        <b/>
        <sz val="12"/>
        <color theme="1"/>
        <rFont val="Arial Narrow"/>
        <family val="2"/>
        <charset val="238"/>
      </rPr>
      <t xml:space="preserve">- </t>
    </r>
    <r>
      <rPr>
        <b/>
        <sz val="12"/>
        <color rgb="FFFF0000"/>
        <rFont val="Arial Narrow"/>
        <family val="2"/>
        <charset val="238"/>
      </rPr>
      <t>ZA OLIMPIJSKE POJEDINAČNE ŠPORTOVE</t>
    </r>
  </si>
  <si>
    <r>
      <rPr>
        <b/>
        <sz val="14"/>
        <color rgb="FF0070C0"/>
        <rFont val="Arial Narrow"/>
        <family val="2"/>
        <charset val="238"/>
      </rPr>
      <t xml:space="preserve">ODREĐIVANJE BODOVA PREMA PRAVILNIKU ZŠUK ZA 2018. </t>
    </r>
    <r>
      <rPr>
        <b/>
        <sz val="14"/>
        <color theme="1"/>
        <rFont val="Arial Narrow"/>
        <family val="2"/>
        <charset val="238"/>
      </rPr>
      <t xml:space="preserve">- </t>
    </r>
    <r>
      <rPr>
        <b/>
        <sz val="14"/>
        <color rgb="FFFF0000"/>
        <rFont val="Arial Narrow"/>
        <family val="2"/>
        <charset val="238"/>
      </rPr>
      <t>ZA OLIMPIJSKE EKIPNE ŠPORTOVE</t>
    </r>
  </si>
  <si>
    <t>od 01.01. 2018. do 31.12.2018.</t>
  </si>
  <si>
    <t xml:space="preserve">ZAJEDNICE ŠPORTSKIH UDRUGA KAŠTELA ZA 2018. godinu  </t>
  </si>
  <si>
    <t>PLAN RASPODJELE SREDSTAVA ZA PROGRAM JAVNIH POTREBA U ŠPORTU GRADA KAŠTELA ZA 2018. GODINU (rekapitulacija)</t>
  </si>
  <si>
    <r>
      <t xml:space="preserve">Iznos u kn za </t>
    </r>
    <r>
      <rPr>
        <b/>
        <sz val="10"/>
        <color rgb="FF0070C0"/>
        <rFont val="Arial"/>
        <family val="2"/>
        <charset val="238"/>
      </rPr>
      <t>2017.</t>
    </r>
    <r>
      <rPr>
        <b/>
        <sz val="10"/>
        <color rgb="FF7030A0"/>
        <rFont val="Arial"/>
        <family val="2"/>
        <charset val="238"/>
      </rPr>
      <t xml:space="preserve"> </t>
    </r>
  </si>
  <si>
    <r>
      <t xml:space="preserve">Iznos u kn za </t>
    </r>
    <r>
      <rPr>
        <b/>
        <sz val="10"/>
        <color rgb="FFFF0000"/>
        <rFont val="Arial"/>
        <family val="2"/>
        <charset val="238"/>
      </rPr>
      <t xml:space="preserve">2018. </t>
    </r>
    <r>
      <rPr>
        <b/>
        <sz val="10"/>
        <color rgb="FF7030A0"/>
        <rFont val="Arial"/>
        <family val="2"/>
        <charset val="238"/>
      </rPr>
      <t>– planirano</t>
    </r>
  </si>
  <si>
    <t>2017- 2018</t>
  </si>
  <si>
    <t>TAEKWONDO KLUB FORTISSIMUS</t>
  </si>
  <si>
    <r>
      <rPr>
        <b/>
        <sz val="9"/>
        <color rgb="FF0070C0"/>
        <rFont val="Calibri"/>
        <family val="2"/>
        <charset val="238"/>
        <scheme val="minor"/>
      </rPr>
      <t>PRENESENI VIŠAK IZ 2017</t>
    </r>
    <r>
      <rPr>
        <b/>
        <sz val="9"/>
        <color rgb="FFFF0000"/>
        <rFont val="Calibri"/>
        <family val="2"/>
        <charset val="238"/>
        <scheme val="minor"/>
      </rPr>
      <t xml:space="preserve"> </t>
    </r>
  </si>
  <si>
    <t>Vrijednost BODA</t>
  </si>
  <si>
    <r>
      <t xml:space="preserve">RAZLIKA    </t>
    </r>
    <r>
      <rPr>
        <b/>
        <sz val="12"/>
        <color rgb="FF0070C0"/>
        <rFont val="Calibri"/>
        <family val="2"/>
        <charset val="238"/>
        <scheme val="minor"/>
      </rPr>
      <t xml:space="preserve"> 2017</t>
    </r>
    <r>
      <rPr>
        <b/>
        <sz val="12"/>
        <rFont val="Calibri"/>
        <family val="2"/>
        <charset val="238"/>
        <scheme val="minor"/>
      </rPr>
      <t>-</t>
    </r>
    <r>
      <rPr>
        <b/>
        <sz val="12"/>
        <color rgb="FFFF0000"/>
        <rFont val="Calibri"/>
        <family val="2"/>
        <charset val="238"/>
        <scheme val="minor"/>
      </rPr>
      <t>2018</t>
    </r>
  </si>
  <si>
    <t>IZNOS SA PRENESENIM VIŠKOM</t>
  </si>
  <si>
    <r>
      <t xml:space="preserve">Ukupni iznos     </t>
    </r>
    <r>
      <rPr>
        <b/>
        <sz val="12"/>
        <color rgb="FFFF0000"/>
        <rFont val="Arial Narrow"/>
        <family val="2"/>
        <charset val="238"/>
      </rPr>
      <t xml:space="preserve"> (43,09)</t>
    </r>
  </si>
  <si>
    <t>IZNOS (43,09)</t>
  </si>
  <si>
    <r>
      <t xml:space="preserve">Bodovi x </t>
    </r>
    <r>
      <rPr>
        <b/>
        <sz val="14"/>
        <color rgb="FFFF0000"/>
        <rFont val="Arial Narrow"/>
        <family val="2"/>
        <charset val="238"/>
      </rPr>
      <t>43,09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</si>
</sst>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n_-;\-* #,##0.00\ _k_n_-;_-* &quot;-&quot;??\ _k_n_-;_-@_-"/>
    <numFmt numFmtId="164" formatCode="_-* #,##0\ _k_n_-;\-* #,##0\ _k_n_-;_-* &quot;-&quot;??\ _k_n_-;_-@_-"/>
    <numFmt numFmtId="165" formatCode="_-* #,##0.0000000\ _k_n_-;\-* #,##0.0000000\ _k_n_-;_-* &quot;-&quot;??\ _k_n_-;_-@_-"/>
    <numFmt numFmtId="166" formatCode="0.0000"/>
    <numFmt numFmtId="167" formatCode="_-* #,##0.000\ _k_n_-;\-* #,##0.000\ _k_n_-;_-* &quot;-&quot;??\ _k_n_-;_-@_-"/>
  </numFmts>
  <fonts count="10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sz val="9"/>
      <color rgb="FF00B05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0"/>
      <color rgb="FFFF000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3" tint="-0.249977111117893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206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b/>
      <sz val="11"/>
      <color rgb="FFC00000"/>
      <name val="Arial Narrow"/>
      <family val="2"/>
      <charset val="238"/>
    </font>
    <font>
      <b/>
      <sz val="8"/>
      <color rgb="FF7030A0"/>
      <name val="Arial Narrow"/>
      <family val="2"/>
      <charset val="238"/>
    </font>
    <font>
      <b/>
      <sz val="11"/>
      <color rgb="FF7030A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8"/>
      <color rgb="FFFF0000"/>
      <name val="Arial Narrow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12"/>
      <color rgb="FF0070C0"/>
      <name val="Arial Narrow"/>
      <family val="2"/>
      <charset val="238"/>
    </font>
    <font>
      <b/>
      <sz val="9"/>
      <color rgb="FF0070C0"/>
      <name val="Arial Narrow"/>
      <family val="2"/>
      <charset val="238"/>
    </font>
    <font>
      <b/>
      <sz val="9"/>
      <color rgb="FF00B05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12"/>
      <color theme="3" tint="-0.249977111117893"/>
      <name val="Arial Narrow"/>
      <family val="2"/>
      <charset val="238"/>
    </font>
    <font>
      <b/>
      <sz val="12"/>
      <color rgb="FF002060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8"/>
      <color rgb="FF00B050"/>
      <name val="Arial Narrow"/>
      <family val="2"/>
      <charset val="238"/>
    </font>
    <font>
      <sz val="8"/>
      <color rgb="FF00B050"/>
      <name val="Arial Narrow"/>
      <family val="2"/>
      <charset val="238"/>
    </font>
    <font>
      <b/>
      <sz val="8"/>
      <color rgb="FF0070C0"/>
      <name val="Arial Narrow"/>
      <family val="2"/>
      <charset val="238"/>
    </font>
    <font>
      <b/>
      <sz val="8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2"/>
      <color rgb="FF0000FF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0070C0"/>
      <name val="Arial"/>
      <family val="2"/>
      <charset val="238"/>
    </font>
    <font>
      <b/>
      <sz val="11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1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6"/>
      <color rgb="FF0070C0"/>
      <name val="Arial Narrow"/>
      <family val="2"/>
      <charset val="238"/>
    </font>
    <font>
      <sz val="12"/>
      <color rgb="FF0070C0"/>
      <name val="Arial Narrow"/>
      <family val="2"/>
      <charset val="238"/>
    </font>
    <font>
      <b/>
      <sz val="10"/>
      <color theme="3" tint="-0.249977111117893"/>
      <name val="Arial Narrow"/>
      <family val="2"/>
      <charset val="238"/>
    </font>
    <font>
      <b/>
      <sz val="10"/>
      <color rgb="FF002060"/>
      <name val="Arial Narrow"/>
      <family val="2"/>
      <charset val="238"/>
    </font>
    <font>
      <sz val="8"/>
      <color rgb="FF0070C0"/>
      <name val="Arial"/>
      <family val="2"/>
      <charset val="238"/>
    </font>
    <font>
      <sz val="8"/>
      <color rgb="FF0070C0"/>
      <name val="Arial Narrow"/>
      <family val="2"/>
      <charset val="238"/>
    </font>
    <font>
      <sz val="11"/>
      <color rgb="FF0070C0"/>
      <name val="Calibri"/>
      <family val="2"/>
      <charset val="238"/>
      <scheme val="minor"/>
    </font>
    <font>
      <sz val="8"/>
      <color rgb="FF7030A0"/>
      <name val="Arial"/>
      <family val="2"/>
      <charset val="238"/>
    </font>
    <font>
      <sz val="16"/>
      <color rgb="FF7030A0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0070C0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9"/>
      <color rgb="FF7030A0"/>
      <name val="Arial"/>
      <family val="2"/>
      <charset val="238"/>
    </font>
    <font>
      <b/>
      <sz val="10"/>
      <color rgb="FF3F3151"/>
      <name val="Arial"/>
      <family val="2"/>
      <charset val="238"/>
    </font>
    <font>
      <b/>
      <sz val="9"/>
      <color rgb="FF3F3151"/>
      <name val="Arial"/>
      <family val="2"/>
      <charset val="238"/>
    </font>
    <font>
      <sz val="9"/>
      <color rgb="FF00B05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sz val="14"/>
      <color rgb="FF0070C0"/>
      <name val="Calibri"/>
      <family val="2"/>
      <charset val="238"/>
      <scheme val="minor"/>
    </font>
    <font>
      <b/>
      <sz val="14"/>
      <color rgb="FF0070C0"/>
      <name val="Arial Narrow"/>
      <family val="2"/>
      <charset val="238"/>
    </font>
    <font>
      <b/>
      <sz val="10"/>
      <color rgb="FF0070C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9"/>
      <color rgb="FF0000FF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12"/>
      <color theme="3" tint="-0.499984740745262"/>
      <name val="Arial Narrow"/>
      <family val="2"/>
      <charset val="238"/>
    </font>
    <font>
      <b/>
      <sz val="10"/>
      <color rgb="FF0070C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b/>
      <sz val="8"/>
      <color rgb="FF00206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2"/>
      <color theme="1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ADAE9"/>
        <bgColor indexed="64"/>
      </patternFill>
    </fill>
    <fill>
      <patternFill patternType="solid">
        <fgColor rgb="FFB6B7D3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1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0070C0"/>
      </left>
      <right style="medium">
        <color rgb="FF0070C0"/>
      </right>
      <top style="double">
        <color rgb="FF0070C0"/>
      </top>
      <bottom style="medium">
        <color rgb="FF0070C0"/>
      </bottom>
      <diagonal/>
    </border>
    <border>
      <left/>
      <right style="medium">
        <color rgb="FF0070C0"/>
      </right>
      <top style="double">
        <color rgb="FF0070C0"/>
      </top>
      <bottom style="medium">
        <color rgb="FF0070C0"/>
      </bottom>
      <diagonal/>
    </border>
    <border>
      <left/>
      <right style="double">
        <color rgb="FF0070C0"/>
      </right>
      <top style="double">
        <color rgb="FF0070C0"/>
      </top>
      <bottom style="medium">
        <color rgb="FF0070C0"/>
      </bottom>
      <diagonal/>
    </border>
    <border>
      <left style="double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 style="double">
        <color rgb="FF0070C0"/>
      </right>
      <top/>
      <bottom style="medium">
        <color rgb="FF0070C0"/>
      </bottom>
      <diagonal/>
    </border>
    <border>
      <left style="double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double">
        <color rgb="FF0070C0"/>
      </left>
      <right/>
      <top style="medium">
        <color rgb="FF0070C0"/>
      </top>
      <bottom style="double">
        <color rgb="FF0070C0"/>
      </bottom>
      <diagonal/>
    </border>
    <border>
      <left/>
      <right style="medium">
        <color rgb="FF0070C0"/>
      </right>
      <top style="medium">
        <color rgb="FF0070C0"/>
      </top>
      <bottom style="double">
        <color rgb="FF0070C0"/>
      </bottom>
      <diagonal/>
    </border>
    <border>
      <left/>
      <right style="medium">
        <color rgb="FF0070C0"/>
      </right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medium">
        <color rgb="FF0070C0"/>
      </bottom>
      <diagonal/>
    </border>
    <border>
      <left style="double">
        <color rgb="FF0070C0"/>
      </left>
      <right style="double">
        <color rgb="FF0070C0"/>
      </right>
      <top style="medium">
        <color rgb="FF0070C0"/>
      </top>
      <bottom style="medium">
        <color rgb="FF0070C0"/>
      </bottom>
      <diagonal/>
    </border>
    <border>
      <left style="double">
        <color rgb="FF0070C0"/>
      </left>
      <right style="double">
        <color rgb="FF0070C0"/>
      </right>
      <top style="medium">
        <color rgb="FF0070C0"/>
      </top>
      <bottom style="double">
        <color rgb="FF0070C0"/>
      </bottom>
      <diagonal/>
    </border>
    <border>
      <left/>
      <right/>
      <top style="double">
        <color rgb="FF0070C0"/>
      </top>
      <bottom/>
      <diagonal/>
    </border>
    <border>
      <left/>
      <right/>
      <top style="double">
        <color rgb="FF0070C0"/>
      </top>
      <bottom style="medium">
        <color rgb="FF0070C0"/>
      </bottom>
      <diagonal/>
    </border>
    <border>
      <left/>
      <right/>
      <top/>
      <bottom style="double">
        <color rgb="FF0070C0"/>
      </bottom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 style="double">
        <color rgb="FF0070C0"/>
      </left>
      <right/>
      <top style="double">
        <color rgb="FF0070C0"/>
      </top>
      <bottom style="medium">
        <color rgb="FF0070C0"/>
      </bottom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 style="medium">
        <color rgb="FF0070C0"/>
      </left>
      <right style="medium">
        <color rgb="FF0070C0"/>
      </right>
      <top style="double">
        <color rgb="FF0070C0"/>
      </top>
      <bottom/>
      <diagonal/>
    </border>
    <border>
      <left style="medium">
        <color rgb="FF0070C0"/>
      </left>
      <right style="medium">
        <color rgb="FF0070C0"/>
      </right>
      <top style="double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double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double">
        <color rgb="FF0070C0"/>
      </bottom>
      <diagonal/>
    </border>
    <border>
      <left style="medium">
        <color rgb="FF0070C0"/>
      </left>
      <right/>
      <top/>
      <bottom style="double">
        <color rgb="FF0070C0"/>
      </bottom>
      <diagonal/>
    </border>
    <border>
      <left style="medium">
        <color rgb="FF0070C0"/>
      </left>
      <right/>
      <top style="double">
        <color rgb="FF0070C0"/>
      </top>
      <bottom/>
      <diagonal/>
    </border>
    <border>
      <left style="medium">
        <color rgb="FF0070C0"/>
      </left>
      <right/>
      <top style="double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 style="double">
        <color rgb="FF0070C0"/>
      </right>
      <top/>
      <bottom style="double">
        <color rgb="FF0070C0"/>
      </bottom>
      <diagonal/>
    </border>
    <border>
      <left style="double">
        <color rgb="FF0070C0"/>
      </left>
      <right style="medium">
        <color rgb="FF0070C0"/>
      </right>
      <top style="medium">
        <color rgb="FF0070C0"/>
      </top>
      <bottom style="double">
        <color rgb="FF0070C0"/>
      </bottom>
      <diagonal/>
    </border>
    <border>
      <left style="double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double">
        <color rgb="FF0070C0"/>
      </top>
      <bottom style="double">
        <color rgb="FF0070C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rgb="FF0070C0"/>
      </left>
      <right style="double">
        <color rgb="FF0070C0"/>
      </right>
      <top style="double">
        <color rgb="FF0070C0"/>
      </top>
      <bottom style="medium">
        <color rgb="FF0070C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5">
    <xf numFmtId="0" fontId="0" fillId="0" borderId="0" xfId="0"/>
    <xf numFmtId="0" fontId="0" fillId="0" borderId="0" xfId="0"/>
    <xf numFmtId="43" fontId="0" fillId="0" borderId="0" xfId="0" applyNumberFormat="1"/>
    <xf numFmtId="0" fontId="12" fillId="2" borderId="40" xfId="0" applyFont="1" applyFill="1" applyBorder="1" applyAlignment="1">
      <alignment horizontal="center" vertical="center" wrapText="1"/>
    </xf>
    <xf numFmtId="164" fontId="13" fillId="0" borderId="15" xfId="1" applyNumberFormat="1" applyFont="1" applyBorder="1" applyAlignment="1">
      <alignment horizontal="center" vertical="center" wrapText="1"/>
    </xf>
    <xf numFmtId="164" fontId="16" fillId="0" borderId="47" xfId="1" applyNumberFormat="1" applyFont="1" applyBorder="1" applyAlignment="1">
      <alignment horizontal="right" vertical="center" wrapText="1"/>
    </xf>
    <xf numFmtId="164" fontId="16" fillId="0" borderId="1" xfId="1" applyNumberFormat="1" applyFont="1" applyBorder="1" applyAlignment="1">
      <alignment horizontal="right" vertical="center" wrapText="1"/>
    </xf>
    <xf numFmtId="164" fontId="13" fillId="0" borderId="16" xfId="1" applyNumberFormat="1" applyFont="1" applyBorder="1" applyAlignment="1">
      <alignment horizontal="center" vertical="center" wrapText="1"/>
    </xf>
    <xf numFmtId="164" fontId="16" fillId="0" borderId="17" xfId="1" applyNumberFormat="1" applyFont="1" applyBorder="1" applyAlignment="1">
      <alignment horizontal="right" vertical="center" wrapText="1"/>
    </xf>
    <xf numFmtId="164" fontId="13" fillId="0" borderId="16" xfId="1" applyNumberFormat="1" applyFont="1" applyFill="1" applyBorder="1" applyAlignment="1">
      <alignment horizontal="center" vertical="center" wrapText="1"/>
    </xf>
    <xf numFmtId="164" fontId="13" fillId="0" borderId="25" xfId="1" applyNumberFormat="1" applyFont="1" applyBorder="1" applyAlignment="1">
      <alignment horizontal="center" vertical="center" wrapText="1"/>
    </xf>
    <xf numFmtId="164" fontId="15" fillId="0" borderId="25" xfId="1" applyNumberFormat="1" applyFont="1" applyBorder="1" applyAlignment="1">
      <alignment horizontal="right" vertical="center" wrapText="1"/>
    </xf>
    <xf numFmtId="164" fontId="15" fillId="0" borderId="10" xfId="1" applyNumberFormat="1" applyFont="1" applyBorder="1" applyAlignment="1">
      <alignment horizontal="right" vertical="center" wrapText="1"/>
    </xf>
    <xf numFmtId="164" fontId="16" fillId="0" borderId="43" xfId="1" applyNumberFormat="1" applyFont="1" applyBorder="1" applyAlignment="1">
      <alignment horizontal="right" vertical="center" wrapText="1"/>
    </xf>
    <xf numFmtId="164" fontId="19" fillId="2" borderId="44" xfId="1" applyNumberFormat="1" applyFont="1" applyFill="1" applyBorder="1" applyAlignment="1">
      <alignment horizontal="right" vertical="center" wrapText="1"/>
    </xf>
    <xf numFmtId="164" fontId="15" fillId="0" borderId="25" xfId="1" applyNumberFormat="1" applyFont="1" applyBorder="1" applyAlignment="1">
      <alignment horizontal="center" vertical="center" wrapText="1"/>
    </xf>
    <xf numFmtId="164" fontId="13" fillId="2" borderId="19" xfId="1" applyNumberFormat="1" applyFont="1" applyFill="1" applyBorder="1" applyAlignment="1">
      <alignment horizontal="center" vertical="center"/>
    </xf>
    <xf numFmtId="164" fontId="19" fillId="2" borderId="6" xfId="1" applyNumberFormat="1" applyFont="1" applyFill="1" applyBorder="1" applyAlignment="1">
      <alignment horizontal="right" vertical="center" wrapText="1"/>
    </xf>
    <xf numFmtId="164" fontId="23" fillId="3" borderId="26" xfId="1" applyNumberFormat="1" applyFont="1" applyFill="1" applyBorder="1" applyAlignment="1">
      <alignment horizontal="right" vertical="center" wrapText="1"/>
    </xf>
    <xf numFmtId="0" fontId="16" fillId="0" borderId="0" xfId="0" applyFont="1"/>
    <xf numFmtId="164" fontId="23" fillId="3" borderId="27" xfId="1" applyNumberFormat="1" applyFont="1" applyFill="1" applyBorder="1" applyAlignment="1">
      <alignment horizontal="right" vertical="center" wrapText="1"/>
    </xf>
    <xf numFmtId="164" fontId="14" fillId="0" borderId="21" xfId="1" applyNumberFormat="1" applyFont="1" applyBorder="1" applyAlignment="1">
      <alignment horizontal="center" vertical="center" wrapText="1"/>
    </xf>
    <xf numFmtId="164" fontId="14" fillId="0" borderId="17" xfId="1" applyNumberFormat="1" applyFont="1" applyBorder="1" applyAlignment="1">
      <alignment horizontal="center" vertical="center" wrapText="1"/>
    </xf>
    <xf numFmtId="164" fontId="14" fillId="0" borderId="17" xfId="1" applyNumberFormat="1" applyFont="1" applyFill="1" applyBorder="1" applyAlignment="1">
      <alignment horizontal="center" vertical="center" wrapText="1"/>
    </xf>
    <xf numFmtId="164" fontId="18" fillId="0" borderId="17" xfId="1" applyNumberFormat="1" applyFont="1" applyBorder="1" applyAlignment="1">
      <alignment horizontal="center" vertical="center" wrapText="1"/>
    </xf>
    <xf numFmtId="164" fontId="14" fillId="0" borderId="48" xfId="1" applyNumberFormat="1" applyFont="1" applyBorder="1" applyAlignment="1">
      <alignment horizontal="center" vertical="center" wrapText="1"/>
    </xf>
    <xf numFmtId="164" fontId="16" fillId="0" borderId="55" xfId="1" applyNumberFormat="1" applyFont="1" applyBorder="1" applyAlignment="1">
      <alignment horizontal="right" vertical="center" wrapText="1"/>
    </xf>
    <xf numFmtId="164" fontId="16" fillId="0" borderId="48" xfId="1" applyNumberFormat="1" applyFont="1" applyBorder="1" applyAlignment="1">
      <alignment horizontal="right" vertical="center" wrapText="1"/>
    </xf>
    <xf numFmtId="164" fontId="15" fillId="0" borderId="37" xfId="1" applyNumberFormat="1" applyFont="1" applyBorder="1" applyAlignment="1">
      <alignment horizontal="center" vertical="center" wrapText="1"/>
    </xf>
    <xf numFmtId="164" fontId="15" fillId="0" borderId="33" xfId="1" applyNumberFormat="1" applyFont="1" applyBorder="1" applyAlignment="1">
      <alignment horizontal="center" vertical="center" wrapText="1"/>
    </xf>
    <xf numFmtId="164" fontId="17" fillId="0" borderId="33" xfId="1" applyNumberFormat="1" applyFont="1" applyFill="1" applyBorder="1" applyAlignment="1">
      <alignment horizontal="center" vertical="center" wrapText="1"/>
    </xf>
    <xf numFmtId="164" fontId="15" fillId="0" borderId="42" xfId="1" applyNumberFormat="1" applyFont="1" applyBorder="1" applyAlignment="1">
      <alignment horizontal="center" vertical="center" wrapText="1"/>
    </xf>
    <xf numFmtId="164" fontId="20" fillId="0" borderId="25" xfId="1" applyNumberFormat="1" applyFont="1" applyBorder="1" applyAlignment="1">
      <alignment vertical="center" wrapText="1"/>
    </xf>
    <xf numFmtId="164" fontId="15" fillId="0" borderId="10" xfId="1" applyNumberFormat="1" applyFont="1" applyBorder="1" applyAlignment="1">
      <alignment horizontal="center" vertical="center" wrapText="1"/>
    </xf>
    <xf numFmtId="164" fontId="19" fillId="2" borderId="7" xfId="1" applyNumberFormat="1" applyFont="1" applyFill="1" applyBorder="1" applyAlignment="1">
      <alignment horizontal="center" vertical="center" wrapText="1"/>
    </xf>
    <xf numFmtId="164" fontId="19" fillId="2" borderId="49" xfId="1" applyNumberFormat="1" applyFont="1" applyFill="1" applyBorder="1" applyAlignment="1">
      <alignment horizontal="center" vertical="center" wrapText="1"/>
    </xf>
    <xf numFmtId="164" fontId="19" fillId="2" borderId="45" xfId="1" applyNumberFormat="1" applyFont="1" applyFill="1" applyBorder="1" applyAlignment="1">
      <alignment horizontal="center" vertical="center" wrapText="1"/>
    </xf>
    <xf numFmtId="164" fontId="19" fillId="2" borderId="0" xfId="1" applyNumberFormat="1" applyFont="1" applyFill="1" applyBorder="1" applyAlignment="1">
      <alignment horizontal="center" vertical="center" wrapText="1"/>
    </xf>
    <xf numFmtId="164" fontId="19" fillId="2" borderId="32" xfId="1" applyNumberFormat="1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164" fontId="23" fillId="6" borderId="29" xfId="1" applyNumberFormat="1" applyFont="1" applyFill="1" applyBorder="1" applyAlignment="1">
      <alignment vertical="center"/>
    </xf>
    <xf numFmtId="0" fontId="10" fillId="2" borderId="40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164" fontId="32" fillId="2" borderId="68" xfId="1" applyNumberFormat="1" applyFont="1" applyFill="1" applyBorder="1" applyAlignment="1">
      <alignment horizontal="center" wrapText="1"/>
    </xf>
    <xf numFmtId="0" fontId="18" fillId="4" borderId="11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wrapText="1"/>
    </xf>
    <xf numFmtId="164" fontId="32" fillId="2" borderId="34" xfId="1" applyNumberFormat="1" applyFont="1" applyFill="1" applyBorder="1" applyAlignment="1">
      <alignment horizontal="center" wrapText="1"/>
    </xf>
    <xf numFmtId="164" fontId="32" fillId="2" borderId="9" xfId="1" applyNumberFormat="1" applyFont="1" applyFill="1" applyBorder="1" applyAlignment="1">
      <alignment horizontal="center" wrapText="1"/>
    </xf>
    <xf numFmtId="164" fontId="32" fillId="2" borderId="72" xfId="1" applyNumberFormat="1" applyFont="1" applyFill="1" applyBorder="1" applyAlignment="1">
      <alignment horizontal="center" wrapText="1"/>
    </xf>
    <xf numFmtId="164" fontId="32" fillId="2" borderId="8" xfId="1" applyNumberFormat="1" applyFont="1" applyFill="1" applyBorder="1" applyAlignment="1">
      <alignment horizontal="center" wrapText="1"/>
    </xf>
    <xf numFmtId="0" fontId="37" fillId="2" borderId="6" xfId="0" applyFont="1" applyFill="1" applyBorder="1" applyAlignment="1">
      <alignment horizontal="center" vertical="center" wrapText="1"/>
    </xf>
    <xf numFmtId="0" fontId="37" fillId="2" borderId="40" xfId="0" applyFont="1" applyFill="1" applyBorder="1" applyAlignment="1">
      <alignment horizontal="center" vertical="center" wrapText="1"/>
    </xf>
    <xf numFmtId="164" fontId="32" fillId="2" borderId="54" xfId="1" applyNumberFormat="1" applyFont="1" applyFill="1" applyBorder="1" applyAlignment="1">
      <alignment horizontal="center" wrapText="1"/>
    </xf>
    <xf numFmtId="0" fontId="12" fillId="2" borderId="74" xfId="0" applyFont="1" applyFill="1" applyBorder="1" applyAlignment="1">
      <alignment horizontal="center" vertical="center" wrapText="1"/>
    </xf>
    <xf numFmtId="164" fontId="40" fillId="8" borderId="79" xfId="1" applyNumberFormat="1" applyFont="1" applyFill="1" applyBorder="1" applyAlignment="1">
      <alignment horizontal="right" vertical="center" wrapText="1"/>
    </xf>
    <xf numFmtId="164" fontId="40" fillId="8" borderId="3" xfId="1" applyNumberFormat="1" applyFont="1" applyFill="1" applyBorder="1" applyAlignment="1">
      <alignment horizontal="right" vertical="center" wrapText="1"/>
    </xf>
    <xf numFmtId="164" fontId="41" fillId="8" borderId="43" xfId="1" applyNumberFormat="1" applyFont="1" applyFill="1" applyBorder="1" applyAlignment="1">
      <alignment horizontal="right" vertical="center" wrapText="1"/>
    </xf>
    <xf numFmtId="164" fontId="43" fillId="7" borderId="54" xfId="1" applyNumberFormat="1" applyFont="1" applyFill="1" applyBorder="1" applyAlignment="1">
      <alignment horizontal="right" vertical="center" wrapText="1"/>
    </xf>
    <xf numFmtId="164" fontId="48" fillId="2" borderId="8" xfId="1" applyNumberFormat="1" applyFont="1" applyFill="1" applyBorder="1" applyAlignment="1">
      <alignment horizontal="center" wrapText="1"/>
    </xf>
    <xf numFmtId="164" fontId="48" fillId="2" borderId="20" xfId="1" applyNumberFormat="1" applyFont="1" applyFill="1" applyBorder="1" applyAlignment="1">
      <alignment horizontal="right" vertical="center" wrapText="1"/>
    </xf>
    <xf numFmtId="0" fontId="16" fillId="5" borderId="24" xfId="0" applyFont="1" applyFill="1" applyBorder="1" applyAlignment="1">
      <alignment horizontal="center"/>
    </xf>
    <xf numFmtId="0" fontId="16" fillId="0" borderId="0" xfId="0" applyFont="1" applyFill="1"/>
    <xf numFmtId="165" fontId="34" fillId="0" borderId="0" xfId="1" applyNumberFormat="1" applyFont="1" applyFill="1" applyAlignment="1">
      <alignment horizontal="right" wrapText="1"/>
    </xf>
    <xf numFmtId="0" fontId="0" fillId="0" borderId="0" xfId="0" applyFill="1"/>
    <xf numFmtId="0" fontId="13" fillId="0" borderId="25" xfId="0" applyFont="1" applyFill="1" applyBorder="1"/>
    <xf numFmtId="43" fontId="13" fillId="0" borderId="25" xfId="1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/>
    </xf>
    <xf numFmtId="0" fontId="24" fillId="0" borderId="25" xfId="0" applyFont="1" applyFill="1" applyBorder="1"/>
    <xf numFmtId="0" fontId="13" fillId="5" borderId="25" xfId="0" applyFont="1" applyFill="1" applyBorder="1"/>
    <xf numFmtId="0" fontId="16" fillId="0" borderId="0" xfId="0" applyFont="1" applyBorder="1" applyAlignment="1">
      <alignment wrapText="1"/>
    </xf>
    <xf numFmtId="0" fontId="16" fillId="0" borderId="0" xfId="0" applyFont="1" applyAlignment="1">
      <alignment wrapText="1"/>
    </xf>
    <xf numFmtId="164" fontId="19" fillId="2" borderId="68" xfId="1" applyNumberFormat="1" applyFont="1" applyFill="1" applyBorder="1" applyAlignment="1">
      <alignment horizontal="center" wrapText="1"/>
    </xf>
    <xf numFmtId="0" fontId="16" fillId="0" borderId="0" xfId="0" applyFont="1" applyFill="1" applyAlignment="1"/>
    <xf numFmtId="0" fontId="45" fillId="0" borderId="108" xfId="0" applyFont="1" applyBorder="1" applyAlignment="1">
      <alignment vertical="top" wrapText="1"/>
    </xf>
    <xf numFmtId="0" fontId="20" fillId="0" borderId="104" xfId="0" applyFont="1" applyBorder="1" applyAlignment="1">
      <alignment vertical="top" wrapText="1"/>
    </xf>
    <xf numFmtId="0" fontId="46" fillId="0" borderId="104" xfId="0" applyFont="1" applyBorder="1" applyAlignment="1">
      <alignment vertical="top" wrapText="1"/>
    </xf>
    <xf numFmtId="0" fontId="11" fillId="9" borderId="95" xfId="0" applyFont="1" applyFill="1" applyBorder="1" applyAlignment="1">
      <alignment horizontal="center" vertical="center" wrapText="1"/>
    </xf>
    <xf numFmtId="0" fontId="13" fillId="0" borderId="110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164" fontId="19" fillId="0" borderId="5" xfId="1" applyNumberFormat="1" applyFont="1" applyBorder="1" applyAlignment="1">
      <alignment vertical="center" wrapText="1"/>
    </xf>
    <xf numFmtId="164" fontId="19" fillId="0" borderId="2" xfId="1" applyNumberFormat="1" applyFont="1" applyBorder="1" applyAlignment="1">
      <alignment vertical="center" wrapText="1"/>
    </xf>
    <xf numFmtId="164" fontId="19" fillId="0" borderId="2" xfId="1" applyNumberFormat="1" applyFont="1" applyFill="1" applyBorder="1" applyAlignment="1">
      <alignment vertical="center" wrapText="1"/>
    </xf>
    <xf numFmtId="164" fontId="19" fillId="0" borderId="4" xfId="1" applyNumberFormat="1" applyFont="1" applyBorder="1" applyAlignment="1">
      <alignment vertical="center" wrapText="1"/>
    </xf>
    <xf numFmtId="0" fontId="0" fillId="0" borderId="0" xfId="0"/>
    <xf numFmtId="0" fontId="12" fillId="2" borderId="75" xfId="0" applyFont="1" applyFill="1" applyBorder="1" applyAlignment="1">
      <alignment horizontal="center" vertical="center" wrapText="1"/>
    </xf>
    <xf numFmtId="164" fontId="40" fillId="8" borderId="35" xfId="1" applyNumberFormat="1" applyFont="1" applyFill="1" applyBorder="1" applyAlignment="1">
      <alignment horizontal="right" vertical="center" wrapText="1"/>
    </xf>
    <xf numFmtId="164" fontId="40" fillId="8" borderId="67" xfId="1" applyNumberFormat="1" applyFont="1" applyFill="1" applyBorder="1" applyAlignment="1">
      <alignment horizontal="right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 wrapText="1"/>
    </xf>
    <xf numFmtId="0" fontId="43" fillId="0" borderId="111" xfId="0" applyFont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164" fontId="40" fillId="0" borderId="1" xfId="1" applyNumberFormat="1" applyFont="1" applyBorder="1" applyAlignment="1">
      <alignment horizontal="right" vertical="center" wrapText="1"/>
    </xf>
    <xf numFmtId="0" fontId="26" fillId="8" borderId="18" xfId="0" applyFont="1" applyFill="1" applyBorder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 wrapText="1"/>
    </xf>
    <xf numFmtId="164" fontId="40" fillId="0" borderId="38" xfId="1" applyNumberFormat="1" applyFont="1" applyBorder="1" applyAlignment="1">
      <alignment horizontal="right" vertical="center" wrapText="1"/>
    </xf>
    <xf numFmtId="164" fontId="40" fillId="0" borderId="47" xfId="1" applyNumberFormat="1" applyFont="1" applyBorder="1" applyAlignment="1">
      <alignment horizontal="right" vertical="center" wrapText="1"/>
    </xf>
    <xf numFmtId="0" fontId="31" fillId="7" borderId="7" xfId="0" applyFont="1" applyFill="1" applyBorder="1" applyAlignment="1">
      <alignment horizontal="center" vertical="center" wrapText="1"/>
    </xf>
    <xf numFmtId="164" fontId="43" fillId="7" borderId="52" xfId="1" applyNumberFormat="1" applyFont="1" applyFill="1" applyBorder="1" applyAlignment="1">
      <alignment horizontal="right" vertical="center" wrapText="1"/>
    </xf>
    <xf numFmtId="164" fontId="43" fillId="7" borderId="36" xfId="1" applyNumberFormat="1" applyFont="1" applyFill="1" applyBorder="1" applyAlignment="1">
      <alignment horizontal="right" vertical="center" wrapText="1"/>
    </xf>
    <xf numFmtId="164" fontId="40" fillId="8" borderId="42" xfId="1" applyNumberFormat="1" applyFont="1" applyFill="1" applyBorder="1" applyAlignment="1">
      <alignment horizontal="right" vertical="center" wrapText="1"/>
    </xf>
    <xf numFmtId="164" fontId="43" fillId="7" borderId="34" xfId="1" applyNumberFormat="1" applyFont="1" applyFill="1" applyBorder="1" applyAlignment="1">
      <alignment horizontal="right" vertical="center" wrapText="1"/>
    </xf>
    <xf numFmtId="164" fontId="43" fillId="7" borderId="9" xfId="1" applyNumberFormat="1" applyFont="1" applyFill="1" applyBorder="1" applyAlignment="1">
      <alignment horizontal="right" vertical="center" wrapText="1"/>
    </xf>
    <xf numFmtId="164" fontId="43" fillId="7" borderId="49" xfId="1" applyNumberFormat="1" applyFont="1" applyFill="1" applyBorder="1" applyAlignment="1">
      <alignment horizontal="right" vertical="center" wrapText="1"/>
    </xf>
    <xf numFmtId="0" fontId="6" fillId="0" borderId="0" xfId="0" applyFont="1"/>
    <xf numFmtId="0" fontId="4" fillId="2" borderId="8" xfId="0" applyFont="1" applyFill="1" applyBorder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3" fillId="0" borderId="0" xfId="0" applyFont="1"/>
    <xf numFmtId="0" fontId="12" fillId="2" borderId="39" xfId="0" applyFont="1" applyFill="1" applyBorder="1" applyAlignment="1">
      <alignment horizontal="center" vertical="center" wrapText="1"/>
    </xf>
    <xf numFmtId="0" fontId="37" fillId="2" borderId="53" xfId="0" applyFont="1" applyFill="1" applyBorder="1" applyAlignment="1">
      <alignment horizontal="center" vertical="center" wrapText="1"/>
    </xf>
    <xf numFmtId="164" fontId="40" fillId="8" borderId="99" xfId="1" applyNumberFormat="1" applyFont="1" applyFill="1" applyBorder="1" applyAlignment="1">
      <alignment horizontal="right" vertical="center" wrapText="1"/>
    </xf>
    <xf numFmtId="164" fontId="43" fillId="7" borderId="100" xfId="1" applyNumberFormat="1" applyFont="1" applyFill="1" applyBorder="1" applyAlignment="1">
      <alignment horizontal="right" vertical="center" wrapText="1"/>
    </xf>
    <xf numFmtId="164" fontId="41" fillId="0" borderId="38" xfId="1" applyNumberFormat="1" applyFont="1" applyBorder="1" applyAlignment="1">
      <alignment horizontal="right" vertical="center" wrapText="1"/>
    </xf>
    <xf numFmtId="164" fontId="41" fillId="0" borderId="47" xfId="1" applyNumberFormat="1" applyFont="1" applyBorder="1" applyAlignment="1">
      <alignment horizontal="right" vertical="center" wrapText="1"/>
    </xf>
    <xf numFmtId="164" fontId="41" fillId="0" borderId="1" xfId="1" applyNumberFormat="1" applyFont="1" applyBorder="1" applyAlignment="1">
      <alignment horizontal="right" vertical="center" wrapText="1"/>
    </xf>
    <xf numFmtId="0" fontId="12" fillId="2" borderId="115" xfId="0" applyFont="1" applyFill="1" applyBorder="1" applyAlignment="1">
      <alignment horizontal="center" vertical="center" wrapText="1"/>
    </xf>
    <xf numFmtId="164" fontId="43" fillId="7" borderId="72" xfId="1" applyNumberFormat="1" applyFont="1" applyFill="1" applyBorder="1" applyAlignment="1">
      <alignment horizontal="right" vertical="center" wrapText="1"/>
    </xf>
    <xf numFmtId="0" fontId="37" fillId="2" borderId="112" xfId="0" applyFont="1" applyFill="1" applyBorder="1" applyAlignment="1">
      <alignment horizontal="center" vertical="center" wrapText="1"/>
    </xf>
    <xf numFmtId="164" fontId="41" fillId="0" borderId="37" xfId="1" applyNumberFormat="1" applyFont="1" applyBorder="1" applyAlignment="1">
      <alignment horizontal="right" vertical="center" wrapText="1"/>
    </xf>
    <xf numFmtId="164" fontId="41" fillId="0" borderId="33" xfId="1" applyNumberFormat="1" applyFont="1" applyBorder="1" applyAlignment="1">
      <alignment horizontal="right" vertical="center" wrapText="1"/>
    </xf>
    <xf numFmtId="164" fontId="41" fillId="8" borderId="42" xfId="1" applyNumberFormat="1" applyFont="1" applyFill="1" applyBorder="1" applyAlignment="1">
      <alignment horizontal="right" vertical="center" wrapText="1"/>
    </xf>
    <xf numFmtId="16" fontId="12" fillId="2" borderId="103" xfId="0" applyNumberFormat="1" applyFont="1" applyFill="1" applyBorder="1" applyAlignment="1">
      <alignment horizontal="center" vertical="center" wrapText="1"/>
    </xf>
    <xf numFmtId="164" fontId="40" fillId="0" borderId="43" xfId="1" applyNumberFormat="1" applyFont="1" applyBorder="1" applyAlignment="1">
      <alignment horizontal="right" vertical="center" wrapText="1"/>
    </xf>
    <xf numFmtId="0" fontId="37" fillId="2" borderId="97" xfId="0" applyFont="1" applyFill="1" applyBorder="1" applyAlignment="1">
      <alignment horizontal="center" vertical="center" wrapText="1"/>
    </xf>
    <xf numFmtId="0" fontId="37" fillId="2" borderId="98" xfId="0" applyFont="1" applyFill="1" applyBorder="1" applyAlignment="1">
      <alignment horizontal="center" vertical="center" wrapText="1"/>
    </xf>
    <xf numFmtId="0" fontId="37" fillId="2" borderId="50" xfId="0" applyFont="1" applyFill="1" applyBorder="1" applyAlignment="1">
      <alignment horizontal="center" vertical="center" wrapText="1"/>
    </xf>
    <xf numFmtId="0" fontId="37" fillId="2" borderId="47" xfId="0" applyFont="1" applyFill="1" applyBorder="1" applyAlignment="1">
      <alignment horizontal="center" vertical="center" wrapText="1"/>
    </xf>
    <xf numFmtId="0" fontId="37" fillId="2" borderId="47" xfId="0" applyFont="1" applyFill="1" applyBorder="1" applyAlignment="1">
      <alignment horizontal="center" vertical="center"/>
    </xf>
    <xf numFmtId="164" fontId="8" fillId="0" borderId="47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7" fillId="0" borderId="47" xfId="1" applyNumberFormat="1" applyFont="1" applyBorder="1" applyAlignment="1" applyProtection="1">
      <alignment horizontal="right" vertical="center" wrapText="1"/>
      <protection locked="0"/>
    </xf>
    <xf numFmtId="0" fontId="37" fillId="2" borderId="59" xfId="0" applyFont="1" applyFill="1" applyBorder="1" applyAlignment="1">
      <alignment horizontal="center" vertical="center" wrapText="1"/>
    </xf>
    <xf numFmtId="0" fontId="37" fillId="2" borderId="65" xfId="0" applyFont="1" applyFill="1" applyBorder="1" applyAlignment="1">
      <alignment horizontal="center" vertical="center" wrapText="1"/>
    </xf>
    <xf numFmtId="0" fontId="37" fillId="2" borderId="67" xfId="0" applyFont="1" applyFill="1" applyBorder="1" applyAlignment="1">
      <alignment horizontal="center" vertical="center" wrapText="1"/>
    </xf>
    <xf numFmtId="0" fontId="37" fillId="2" borderId="103" xfId="0" applyFont="1" applyFill="1" applyBorder="1" applyAlignment="1">
      <alignment horizontal="center" vertical="center" wrapText="1"/>
    </xf>
    <xf numFmtId="0" fontId="37" fillId="2" borderId="86" xfId="0" applyFont="1" applyFill="1" applyBorder="1" applyAlignment="1">
      <alignment horizontal="center" vertical="center" wrapText="1"/>
    </xf>
    <xf numFmtId="0" fontId="37" fillId="2" borderId="39" xfId="0" applyFont="1" applyFill="1" applyBorder="1" applyAlignment="1">
      <alignment horizontal="center" vertical="center" wrapText="1"/>
    </xf>
    <xf numFmtId="164" fontId="19" fillId="2" borderId="52" xfId="1" applyNumberFormat="1" applyFont="1" applyFill="1" applyBorder="1" applyAlignment="1">
      <alignment horizontal="center" vertical="center" wrapText="1"/>
    </xf>
    <xf numFmtId="164" fontId="43" fillId="2" borderId="8" xfId="1" applyNumberFormat="1" applyFont="1" applyFill="1" applyBorder="1" applyAlignment="1">
      <alignment horizontal="center" wrapText="1"/>
    </xf>
    <xf numFmtId="164" fontId="43" fillId="2" borderId="9" xfId="1" applyNumberFormat="1" applyFont="1" applyFill="1" applyBorder="1" applyAlignment="1">
      <alignment horizontal="center" wrapText="1"/>
    </xf>
    <xf numFmtId="0" fontId="37" fillId="2" borderId="5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16" fillId="5" borderId="101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164" fontId="43" fillId="7" borderId="68" xfId="1" applyNumberFormat="1" applyFont="1" applyFill="1" applyBorder="1" applyAlignment="1">
      <alignment horizontal="right" vertical="center" wrapText="1"/>
    </xf>
    <xf numFmtId="2" fontId="3" fillId="11" borderId="0" xfId="0" applyNumberFormat="1" applyFont="1" applyFill="1"/>
    <xf numFmtId="0" fontId="33" fillId="8" borderId="13" xfId="0" applyFont="1" applyFill="1" applyBorder="1" applyAlignment="1">
      <alignment horizontal="center" vertical="center" wrapText="1"/>
    </xf>
    <xf numFmtId="0" fontId="33" fillId="8" borderId="2" xfId="0" applyFont="1" applyFill="1" applyBorder="1" applyAlignment="1">
      <alignment horizontal="center" vertical="center" wrapText="1"/>
    </xf>
    <xf numFmtId="0" fontId="33" fillId="8" borderId="102" xfId="0" applyFont="1" applyFill="1" applyBorder="1" applyAlignment="1">
      <alignment horizontal="center" vertical="center" wrapText="1"/>
    </xf>
    <xf numFmtId="164" fontId="43" fillId="7" borderId="7" xfId="1" applyNumberFormat="1" applyFont="1" applyFill="1" applyBorder="1" applyAlignment="1">
      <alignment horizontal="right" vertical="center" wrapText="1"/>
    </xf>
    <xf numFmtId="164" fontId="42" fillId="0" borderId="10" xfId="0" applyNumberFormat="1" applyFont="1" applyBorder="1" applyAlignment="1">
      <alignment horizontal="right" vertical="center" wrapText="1"/>
    </xf>
    <xf numFmtId="164" fontId="42" fillId="0" borderId="5" xfId="0" applyNumberFormat="1" applyFont="1" applyBorder="1" applyAlignment="1">
      <alignment horizontal="right" vertical="center" wrapText="1"/>
    </xf>
    <xf numFmtId="164" fontId="42" fillId="0" borderId="4" xfId="0" applyNumberFormat="1" applyFont="1" applyBorder="1" applyAlignment="1">
      <alignment horizontal="right" vertical="center" wrapText="1"/>
    </xf>
    <xf numFmtId="164" fontId="42" fillId="0" borderId="0" xfId="0" applyNumberFormat="1" applyFont="1" applyBorder="1" applyAlignment="1">
      <alignment horizontal="right" vertical="center" wrapText="1"/>
    </xf>
    <xf numFmtId="164" fontId="42" fillId="0" borderId="45" xfId="0" applyNumberFormat="1" applyFont="1" applyBorder="1" applyAlignment="1">
      <alignment horizontal="right" vertical="center" wrapText="1"/>
    </xf>
    <xf numFmtId="164" fontId="42" fillId="0" borderId="1" xfId="0" applyNumberFormat="1" applyFont="1" applyBorder="1" applyAlignment="1">
      <alignment horizontal="right" vertical="center" wrapText="1"/>
    </xf>
    <xf numFmtId="164" fontId="42" fillId="0" borderId="38" xfId="0" applyNumberFormat="1" applyFont="1" applyBorder="1" applyAlignment="1">
      <alignment horizontal="right" vertical="center" wrapText="1"/>
    </xf>
    <xf numFmtId="164" fontId="37" fillId="11" borderId="1" xfId="0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64" fontId="43" fillId="0" borderId="0" xfId="1" applyNumberFormat="1" applyFont="1" applyFill="1" applyBorder="1" applyAlignment="1">
      <alignment horizontal="right" vertical="center" wrapText="1"/>
    </xf>
    <xf numFmtId="164" fontId="40" fillId="0" borderId="89" xfId="1" applyNumberFormat="1" applyFont="1" applyBorder="1" applyAlignment="1">
      <alignment horizontal="center" vertical="center" wrapText="1"/>
    </xf>
    <xf numFmtId="164" fontId="40" fillId="0" borderId="77" xfId="1" applyNumberFormat="1" applyFont="1" applyBorder="1" applyAlignment="1">
      <alignment horizontal="center" vertical="center" wrapText="1"/>
    </xf>
    <xf numFmtId="164" fontId="40" fillId="0" borderId="62" xfId="1" applyNumberFormat="1" applyFont="1" applyBorder="1" applyAlignment="1">
      <alignment horizontal="center" vertical="center" wrapText="1"/>
    </xf>
    <xf numFmtId="164" fontId="40" fillId="0" borderId="60" xfId="1" applyNumberFormat="1" applyFont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164" fontId="44" fillId="8" borderId="42" xfId="1" applyNumberFormat="1" applyFont="1" applyFill="1" applyBorder="1" applyAlignment="1">
      <alignment horizontal="right" vertical="center" wrapText="1"/>
    </xf>
    <xf numFmtId="164" fontId="44" fillId="8" borderId="43" xfId="1" applyNumberFormat="1" applyFont="1" applyFill="1" applyBorder="1" applyAlignment="1">
      <alignment horizontal="right" vertical="center" wrapText="1"/>
    </xf>
    <xf numFmtId="164" fontId="41" fillId="0" borderId="129" xfId="1" applyNumberFormat="1" applyFont="1" applyBorder="1" applyAlignment="1">
      <alignment horizontal="right" vertical="center" wrapText="1"/>
    </xf>
    <xf numFmtId="164" fontId="33" fillId="0" borderId="1" xfId="1" applyNumberFormat="1" applyFont="1" applyBorder="1" applyAlignment="1">
      <alignment horizontal="center" wrapText="1"/>
    </xf>
    <xf numFmtId="164" fontId="48" fillId="2" borderId="52" xfId="1" applyNumberFormat="1" applyFont="1" applyFill="1" applyBorder="1" applyAlignment="1">
      <alignment horizontal="center" vertical="center" wrapText="1"/>
    </xf>
    <xf numFmtId="164" fontId="33" fillId="0" borderId="38" xfId="1" applyNumberFormat="1" applyFont="1" applyBorder="1" applyAlignment="1">
      <alignment horizontal="center" wrapText="1"/>
    </xf>
    <xf numFmtId="164" fontId="37" fillId="12" borderId="1" xfId="0" applyNumberFormat="1" applyFont="1" applyFill="1" applyBorder="1" applyAlignment="1">
      <alignment horizontal="right" vertical="center" wrapText="1"/>
    </xf>
    <xf numFmtId="164" fontId="30" fillId="0" borderId="69" xfId="1" applyNumberFormat="1" applyFont="1" applyBorder="1" applyAlignment="1">
      <alignment horizontal="center" vertical="center" wrapText="1"/>
    </xf>
    <xf numFmtId="164" fontId="30" fillId="0" borderId="125" xfId="1" applyNumberFormat="1" applyFont="1" applyBorder="1" applyAlignment="1">
      <alignment horizontal="center" vertical="center" wrapText="1"/>
    </xf>
    <xf numFmtId="0" fontId="37" fillId="9" borderId="60" xfId="0" applyFont="1" applyFill="1" applyBorder="1" applyAlignment="1">
      <alignment horizontal="center" vertical="center" wrapText="1"/>
    </xf>
    <xf numFmtId="0" fontId="37" fillId="9" borderId="62" xfId="0" applyFont="1" applyFill="1" applyBorder="1" applyAlignment="1">
      <alignment horizontal="center" vertical="center" wrapText="1"/>
    </xf>
    <xf numFmtId="0" fontId="37" fillId="9" borderId="52" xfId="0" applyFont="1" applyFill="1" applyBorder="1" applyAlignment="1">
      <alignment horizontal="center" vertical="center" wrapText="1"/>
    </xf>
    <xf numFmtId="164" fontId="30" fillId="0" borderId="30" xfId="1" applyNumberFormat="1" applyFont="1" applyFill="1" applyBorder="1" applyAlignment="1">
      <alignment horizontal="center" vertical="center" wrapText="1"/>
    </xf>
    <xf numFmtId="164" fontId="30" fillId="0" borderId="69" xfId="1" applyNumberFormat="1" applyFont="1" applyFill="1" applyBorder="1" applyAlignment="1">
      <alignment horizontal="center" vertical="center" wrapText="1"/>
    </xf>
    <xf numFmtId="164" fontId="47" fillId="0" borderId="17" xfId="1" applyNumberFormat="1" applyFont="1" applyBorder="1" applyAlignment="1">
      <alignment horizontal="right" vertical="center" wrapText="1"/>
    </xf>
    <xf numFmtId="164" fontId="15" fillId="0" borderId="65" xfId="1" applyNumberFormat="1" applyFont="1" applyBorder="1" applyAlignment="1">
      <alignment horizontal="center" vertical="center" wrapText="1"/>
    </xf>
    <xf numFmtId="164" fontId="47" fillId="0" borderId="1" xfId="1" applyNumberFormat="1" applyFont="1" applyBorder="1" applyAlignment="1">
      <alignment horizontal="right" vertical="center" wrapText="1"/>
    </xf>
    <xf numFmtId="164" fontId="14" fillId="0" borderId="88" xfId="1" applyNumberFormat="1" applyFont="1" applyBorder="1" applyAlignment="1">
      <alignment horizontal="left" vertical="center" wrapText="1"/>
    </xf>
    <xf numFmtId="164" fontId="14" fillId="0" borderId="126" xfId="1" applyNumberFormat="1" applyFont="1" applyBorder="1" applyAlignment="1">
      <alignment horizontal="left" vertical="center" wrapText="1"/>
    </xf>
    <xf numFmtId="164" fontId="15" fillId="0" borderId="59" xfId="1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64" fontId="35" fillId="0" borderId="0" xfId="1" applyNumberFormat="1" applyFont="1" applyAlignment="1"/>
    <xf numFmtId="164" fontId="36" fillId="0" borderId="0" xfId="1" applyNumberFormat="1" applyFont="1" applyBorder="1" applyAlignment="1">
      <alignment vertical="center"/>
    </xf>
    <xf numFmtId="164" fontId="12" fillId="0" borderId="0" xfId="1" applyNumberFormat="1" applyFont="1" applyFill="1" applyBorder="1" applyAlignment="1">
      <alignment horizontal="center" vertical="center" wrapText="1"/>
    </xf>
    <xf numFmtId="164" fontId="40" fillId="8" borderId="80" xfId="1" applyNumberFormat="1" applyFont="1" applyFill="1" applyBorder="1" applyAlignment="1">
      <alignment horizontal="right" vertical="center" wrapText="1"/>
    </xf>
    <xf numFmtId="164" fontId="40" fillId="0" borderId="57" xfId="1" applyNumberFormat="1" applyFont="1" applyBorder="1" applyAlignment="1">
      <alignment horizontal="center" vertical="center" wrapText="1"/>
    </xf>
    <xf numFmtId="164" fontId="40" fillId="0" borderId="85" xfId="1" applyNumberFormat="1" applyFont="1" applyBorder="1" applyAlignment="1">
      <alignment horizontal="center" vertical="center" wrapText="1"/>
    </xf>
    <xf numFmtId="164" fontId="40" fillId="0" borderId="125" xfId="1" applyNumberFormat="1" applyFont="1" applyBorder="1" applyAlignment="1">
      <alignment horizontal="center" vertical="center" wrapText="1"/>
    </xf>
    <xf numFmtId="164" fontId="40" fillId="0" borderId="56" xfId="1" applyNumberFormat="1" applyFont="1" applyBorder="1" applyAlignment="1">
      <alignment horizontal="center" vertical="center" wrapText="1"/>
    </xf>
    <xf numFmtId="0" fontId="54" fillId="2" borderId="70" xfId="0" applyFont="1" applyFill="1" applyBorder="1" applyAlignment="1">
      <alignment horizontal="center" vertical="center" wrapText="1"/>
    </xf>
    <xf numFmtId="0" fontId="54" fillId="2" borderId="6" xfId="0" applyFont="1" applyFill="1" applyBorder="1" applyAlignment="1">
      <alignment horizontal="center" vertical="center" wrapText="1"/>
    </xf>
    <xf numFmtId="0" fontId="54" fillId="2" borderId="47" xfId="0" applyFont="1" applyFill="1" applyBorder="1" applyAlignment="1">
      <alignment horizontal="center" vertical="center" wrapText="1"/>
    </xf>
    <xf numFmtId="0" fontId="54" fillId="2" borderId="78" xfId="0" applyFont="1" applyFill="1" applyBorder="1" applyAlignment="1">
      <alignment horizontal="center" vertical="center" wrapText="1"/>
    </xf>
    <xf numFmtId="0" fontId="56" fillId="0" borderId="0" xfId="0" applyFont="1"/>
    <xf numFmtId="0" fontId="54" fillId="2" borderId="96" xfId="0" applyFont="1" applyFill="1" applyBorder="1" applyAlignment="1">
      <alignment horizontal="center" vertical="center" wrapText="1"/>
    </xf>
    <xf numFmtId="0" fontId="54" fillId="2" borderId="40" xfId="0" applyFont="1" applyFill="1" applyBorder="1" applyAlignment="1">
      <alignment horizontal="center" vertical="center" wrapText="1"/>
    </xf>
    <xf numFmtId="0" fontId="54" fillId="2" borderId="51" xfId="0" applyFont="1" applyFill="1" applyBorder="1" applyAlignment="1">
      <alignment horizontal="center" vertical="center" wrapText="1"/>
    </xf>
    <xf numFmtId="0" fontId="54" fillId="2" borderId="33" xfId="0" applyFont="1" applyFill="1" applyBorder="1" applyAlignment="1">
      <alignment horizontal="center" vertical="center" wrapText="1"/>
    </xf>
    <xf numFmtId="0" fontId="61" fillId="2" borderId="19" xfId="0" applyFont="1" applyFill="1" applyBorder="1" applyAlignment="1">
      <alignment horizontal="center" vertical="center" wrapText="1"/>
    </xf>
    <xf numFmtId="0" fontId="62" fillId="2" borderId="8" xfId="0" applyFont="1" applyFill="1" applyBorder="1" applyAlignment="1">
      <alignment horizontal="center" wrapText="1"/>
    </xf>
    <xf numFmtId="0" fontId="61" fillId="0" borderId="0" xfId="0" applyFont="1"/>
    <xf numFmtId="0" fontId="54" fillId="2" borderId="42" xfId="0" applyFont="1" applyFill="1" applyBorder="1" applyAlignment="1">
      <alignment horizontal="center" vertical="center" wrapText="1"/>
    </xf>
    <xf numFmtId="0" fontId="55" fillId="0" borderId="0" xfId="0" applyFont="1"/>
    <xf numFmtId="164" fontId="63" fillId="0" borderId="66" xfId="1" applyNumberFormat="1" applyFont="1" applyBorder="1" applyAlignment="1">
      <alignment horizontal="right" wrapText="1"/>
    </xf>
    <xf numFmtId="164" fontId="53" fillId="0" borderId="1" xfId="1" applyNumberFormat="1" applyFont="1" applyBorder="1" applyAlignment="1" applyProtection="1">
      <alignment horizontal="right" vertical="center" wrapText="1"/>
      <protection locked="0"/>
    </xf>
    <xf numFmtId="164" fontId="53" fillId="0" borderId="97" xfId="1" applyNumberFormat="1" applyFont="1" applyBorder="1" applyAlignment="1" applyProtection="1">
      <alignment horizontal="right" vertical="center" wrapText="1"/>
      <protection locked="0"/>
    </xf>
    <xf numFmtId="164" fontId="53" fillId="0" borderId="47" xfId="1" applyNumberFormat="1" applyFont="1" applyBorder="1" applyAlignment="1" applyProtection="1">
      <alignment horizontal="right" vertical="center" wrapText="1"/>
      <protection locked="0"/>
    </xf>
    <xf numFmtId="164" fontId="43" fillId="2" borderId="68" xfId="1" applyNumberFormat="1" applyFont="1" applyFill="1" applyBorder="1" applyAlignment="1">
      <alignment horizontal="right" vertical="center" wrapText="1"/>
    </xf>
    <xf numFmtId="164" fontId="43" fillId="2" borderId="68" xfId="1" applyNumberFormat="1" applyFont="1" applyFill="1" applyBorder="1" applyAlignment="1">
      <alignment horizontal="right" wrapText="1"/>
    </xf>
    <xf numFmtId="164" fontId="43" fillId="2" borderId="34" xfId="1" applyNumberFormat="1" applyFont="1" applyFill="1" applyBorder="1" applyAlignment="1">
      <alignment horizontal="right" wrapText="1"/>
    </xf>
    <xf numFmtId="164" fontId="43" fillId="2" borderId="71" xfId="1" applyNumberFormat="1" applyFont="1" applyFill="1" applyBorder="1" applyAlignment="1">
      <alignment horizontal="center" wrapText="1"/>
    </xf>
    <xf numFmtId="164" fontId="43" fillId="2" borderId="9" xfId="1" applyNumberFormat="1" applyFont="1" applyFill="1" applyBorder="1" applyAlignment="1">
      <alignment horizontal="right" wrapText="1"/>
    </xf>
    <xf numFmtId="164" fontId="43" fillId="2" borderId="72" xfId="1" applyNumberFormat="1" applyFont="1" applyFill="1" applyBorder="1" applyAlignment="1">
      <alignment horizontal="right" wrapText="1"/>
    </xf>
    <xf numFmtId="164" fontId="43" fillId="2" borderId="8" xfId="1" applyNumberFormat="1" applyFont="1" applyFill="1" applyBorder="1" applyAlignment="1">
      <alignment horizontal="right" wrapText="1"/>
    </xf>
    <xf numFmtId="0" fontId="61" fillId="0" borderId="0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wrapText="1"/>
    </xf>
    <xf numFmtId="164" fontId="43" fillId="0" borderId="0" xfId="1" applyNumberFormat="1" applyFont="1" applyFill="1" applyBorder="1" applyAlignment="1">
      <alignment horizontal="right" wrapText="1"/>
    </xf>
    <xf numFmtId="164" fontId="43" fillId="0" borderId="0" xfId="1" applyNumberFormat="1" applyFont="1" applyFill="1" applyBorder="1" applyAlignment="1">
      <alignment horizontal="center" wrapText="1"/>
    </xf>
    <xf numFmtId="0" fontId="55" fillId="0" borderId="0" xfId="0" applyFont="1" applyBorder="1" applyAlignment="1">
      <alignment horizontal="center"/>
    </xf>
    <xf numFmtId="2" fontId="26" fillId="11" borderId="0" xfId="0" applyNumberFormat="1" applyFont="1" applyFill="1"/>
    <xf numFmtId="2" fontId="10" fillId="11" borderId="0" xfId="0" applyNumberFormat="1" applyFont="1" applyFill="1"/>
    <xf numFmtId="164" fontId="41" fillId="0" borderId="1" xfId="1" applyNumberFormat="1" applyFont="1" applyBorder="1" applyAlignment="1">
      <alignment horizontal="center" wrapText="1"/>
    </xf>
    <xf numFmtId="164" fontId="43" fillId="2" borderId="72" xfId="1" applyNumberFormat="1" applyFont="1" applyFill="1" applyBorder="1" applyAlignment="1">
      <alignment horizontal="center" wrapText="1"/>
    </xf>
    <xf numFmtId="164" fontId="43" fillId="2" borderId="68" xfId="1" applyNumberFormat="1" applyFont="1" applyFill="1" applyBorder="1" applyAlignment="1">
      <alignment horizontal="center" wrapText="1"/>
    </xf>
    <xf numFmtId="164" fontId="41" fillId="0" borderId="128" xfId="1" applyNumberFormat="1" applyFont="1" applyBorder="1" applyAlignment="1">
      <alignment horizontal="right" vertical="center" wrapText="1"/>
    </xf>
    <xf numFmtId="164" fontId="43" fillId="7" borderId="8" xfId="1" applyNumberFormat="1" applyFont="1" applyFill="1" applyBorder="1" applyAlignment="1">
      <alignment horizontal="right" vertical="center" wrapText="1"/>
    </xf>
    <xf numFmtId="164" fontId="43" fillId="7" borderId="20" xfId="1" applyNumberFormat="1" applyFont="1" applyFill="1" applyBorder="1" applyAlignment="1">
      <alignment horizontal="right" vertical="center" wrapText="1"/>
    </xf>
    <xf numFmtId="164" fontId="62" fillId="0" borderId="0" xfId="1" applyNumberFormat="1" applyFont="1" applyFill="1" applyBorder="1" applyAlignment="1">
      <alignment horizontal="right" vertical="center" wrapText="1"/>
    </xf>
    <xf numFmtId="0" fontId="56" fillId="0" borderId="7" xfId="0" applyFont="1" applyBorder="1"/>
    <xf numFmtId="0" fontId="45" fillId="0" borderId="104" xfId="0" applyFont="1" applyBorder="1" applyAlignment="1">
      <alignment vertical="top" wrapText="1"/>
    </xf>
    <xf numFmtId="164" fontId="64" fillId="0" borderId="1" xfId="1" applyNumberFormat="1" applyFont="1" applyFill="1" applyBorder="1" applyAlignment="1">
      <alignment horizontal="right" vertical="center" wrapText="1"/>
    </xf>
    <xf numFmtId="164" fontId="64" fillId="0" borderId="43" xfId="1" applyNumberFormat="1" applyFont="1" applyFill="1" applyBorder="1" applyAlignment="1">
      <alignment horizontal="right" vertical="center" wrapText="1"/>
    </xf>
    <xf numFmtId="164" fontId="40" fillId="8" borderId="43" xfId="1" applyNumberFormat="1" applyFont="1" applyFill="1" applyBorder="1" applyAlignment="1">
      <alignment horizontal="right" vertical="center" wrapText="1"/>
    </xf>
    <xf numFmtId="164" fontId="40" fillId="8" borderId="75" xfId="1" applyNumberFormat="1" applyFont="1" applyFill="1" applyBorder="1" applyAlignment="1">
      <alignment horizontal="right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65" fillId="2" borderId="39" xfId="0" applyFont="1" applyFill="1" applyBorder="1" applyAlignment="1">
      <alignment horizontal="center" vertical="center" wrapText="1"/>
    </xf>
    <xf numFmtId="0" fontId="37" fillId="2" borderId="23" xfId="0" applyFont="1" applyFill="1" applyBorder="1" applyAlignment="1">
      <alignment horizontal="center" vertical="center" wrapText="1"/>
    </xf>
    <xf numFmtId="0" fontId="54" fillId="2" borderId="44" xfId="0" applyFont="1" applyFill="1" applyBorder="1" applyAlignment="1">
      <alignment horizontal="center" vertical="center" wrapText="1"/>
    </xf>
    <xf numFmtId="0" fontId="66" fillId="9" borderId="109" xfId="0" applyFont="1" applyFill="1" applyBorder="1" applyAlignment="1">
      <alignment horizontal="center" vertical="center" wrapText="1"/>
    </xf>
    <xf numFmtId="0" fontId="67" fillId="9" borderId="109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top" wrapText="1"/>
    </xf>
    <xf numFmtId="0" fontId="31" fillId="0" borderId="104" xfId="0" applyFont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39" fillId="0" borderId="31" xfId="0" applyFont="1" applyBorder="1" applyAlignment="1">
      <alignment horizontal="left" vertical="center" wrapText="1"/>
    </xf>
    <xf numFmtId="0" fontId="39" fillId="0" borderId="76" xfId="0" applyFont="1" applyBorder="1" applyAlignment="1">
      <alignment horizontal="left" vertical="center" wrapText="1"/>
    </xf>
    <xf numFmtId="0" fontId="38" fillId="0" borderId="76" xfId="0" applyFont="1" applyBorder="1" applyAlignment="1">
      <alignment vertical="center" wrapText="1"/>
    </xf>
    <xf numFmtId="0" fontId="38" fillId="0" borderId="93" xfId="0" applyFont="1" applyBorder="1" applyAlignment="1">
      <alignment vertical="center" wrapText="1"/>
    </xf>
    <xf numFmtId="0" fontId="59" fillId="0" borderId="76" xfId="0" applyFont="1" applyBorder="1" applyAlignment="1">
      <alignment horizontal="left" vertical="center" wrapText="1"/>
    </xf>
    <xf numFmtId="164" fontId="68" fillId="0" borderId="17" xfId="1" applyNumberFormat="1" applyFont="1" applyBorder="1" applyAlignment="1">
      <alignment horizontal="center" vertical="center" wrapText="1"/>
    </xf>
    <xf numFmtId="164" fontId="69" fillId="0" borderId="17" xfId="1" applyNumberFormat="1" applyFont="1" applyBorder="1" applyAlignment="1">
      <alignment horizontal="center" vertical="center" wrapText="1"/>
    </xf>
    <xf numFmtId="0" fontId="54" fillId="2" borderId="66" xfId="0" applyFont="1" applyFill="1" applyBorder="1" applyAlignment="1">
      <alignment horizontal="center" vertical="center" wrapText="1"/>
    </xf>
    <xf numFmtId="0" fontId="54" fillId="2" borderId="134" xfId="0" applyFont="1" applyFill="1" applyBorder="1" applyAlignment="1">
      <alignment horizontal="center" vertical="center" wrapText="1"/>
    </xf>
    <xf numFmtId="164" fontId="32" fillId="2" borderId="7" xfId="1" applyNumberFormat="1" applyFont="1" applyFill="1" applyBorder="1" applyAlignment="1">
      <alignment horizontal="center" wrapText="1"/>
    </xf>
    <xf numFmtId="0" fontId="37" fillId="2" borderId="13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75" xfId="0" applyFont="1" applyFill="1" applyBorder="1" applyAlignment="1">
      <alignment horizontal="center" vertical="center" wrapText="1"/>
    </xf>
    <xf numFmtId="0" fontId="55" fillId="0" borderId="0" xfId="0" applyFont="1" applyFill="1" applyBorder="1"/>
    <xf numFmtId="0" fontId="55" fillId="0" borderId="0" xfId="0" applyFont="1" applyBorder="1"/>
    <xf numFmtId="0" fontId="55" fillId="0" borderId="7" xfId="0" applyFont="1" applyBorder="1"/>
    <xf numFmtId="0" fontId="61" fillId="0" borderId="7" xfId="0" applyFont="1" applyBorder="1"/>
    <xf numFmtId="0" fontId="11" fillId="2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0" fillId="2" borderId="47" xfId="0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/>
    </xf>
    <xf numFmtId="0" fontId="43" fillId="0" borderId="5" xfId="0" applyFont="1" applyBorder="1" applyAlignment="1">
      <alignment horizontal="left" vertical="center" wrapText="1"/>
    </xf>
    <xf numFmtId="0" fontId="43" fillId="0" borderId="4" xfId="0" applyFont="1" applyBorder="1" applyAlignment="1">
      <alignment horizontal="left" vertical="center" wrapText="1"/>
    </xf>
    <xf numFmtId="0" fontId="43" fillId="0" borderId="0" xfId="0" applyFont="1" applyBorder="1" applyAlignment="1">
      <alignment horizontal="left" vertical="center" wrapText="1"/>
    </xf>
    <xf numFmtId="0" fontId="43" fillId="0" borderId="45" xfId="0" applyFont="1" applyBorder="1" applyAlignment="1">
      <alignment horizontal="left" vertical="center" wrapText="1"/>
    </xf>
    <xf numFmtId="0" fontId="43" fillId="0" borderId="4" xfId="0" applyFont="1" applyFill="1" applyBorder="1" applyAlignment="1">
      <alignment horizontal="left" vertical="center" wrapText="1"/>
    </xf>
    <xf numFmtId="0" fontId="43" fillId="0" borderId="5" xfId="0" applyFont="1" applyFill="1" applyBorder="1" applyAlignment="1">
      <alignment horizontal="left" vertical="center" wrapText="1"/>
    </xf>
    <xf numFmtId="164" fontId="16" fillId="0" borderId="35" xfId="1" applyNumberFormat="1" applyFont="1" applyBorder="1" applyAlignment="1">
      <alignment horizontal="right" vertical="center" wrapText="1"/>
    </xf>
    <xf numFmtId="164" fontId="40" fillId="0" borderId="113" xfId="1" applyNumberFormat="1" applyFont="1" applyBorder="1" applyAlignment="1">
      <alignment horizontal="right" vertical="center" wrapText="1"/>
    </xf>
    <xf numFmtId="164" fontId="40" fillId="0" borderId="78" xfId="1" applyNumberFormat="1" applyFont="1" applyBorder="1" applyAlignment="1">
      <alignment horizontal="right" vertical="center" wrapText="1"/>
    </xf>
    <xf numFmtId="164" fontId="40" fillId="0" borderId="93" xfId="1" applyNumberFormat="1" applyFont="1" applyBorder="1" applyAlignment="1">
      <alignment horizontal="right" vertical="center" wrapText="1"/>
    </xf>
    <xf numFmtId="164" fontId="40" fillId="0" borderId="53" xfId="1" applyNumberFormat="1" applyFont="1" applyBorder="1" applyAlignment="1">
      <alignment horizontal="right" vertical="center" wrapText="1"/>
    </xf>
    <xf numFmtId="164" fontId="13" fillId="0" borderId="15" xfId="1" applyNumberFormat="1" applyFont="1" applyBorder="1" applyAlignment="1">
      <alignment horizontal="center" vertical="center" wrapText="1"/>
    </xf>
    <xf numFmtId="164" fontId="7" fillId="0" borderId="97" xfId="1" applyNumberFormat="1" applyFont="1" applyBorder="1" applyAlignment="1" applyProtection="1">
      <alignment horizontal="right" vertical="center" wrapText="1"/>
      <protection locked="0"/>
    </xf>
    <xf numFmtId="164" fontId="44" fillId="8" borderId="74" xfId="1" applyNumberFormat="1" applyFont="1" applyFill="1" applyBorder="1" applyAlignment="1">
      <alignment horizontal="right" vertical="center" wrapText="1"/>
    </xf>
    <xf numFmtId="164" fontId="44" fillId="8" borderId="75" xfId="1" applyNumberFormat="1" applyFont="1" applyFill="1" applyBorder="1" applyAlignment="1">
      <alignment horizontal="right" vertical="center" wrapText="1"/>
    </xf>
    <xf numFmtId="164" fontId="40" fillId="5" borderId="79" xfId="1" applyNumberFormat="1" applyFont="1" applyFill="1" applyBorder="1" applyAlignment="1">
      <alignment horizontal="right" vertical="center" wrapText="1"/>
    </xf>
    <xf numFmtId="164" fontId="40" fillId="0" borderId="133" xfId="1" applyNumberFormat="1" applyFont="1" applyBorder="1" applyAlignment="1">
      <alignment horizontal="right" vertical="center" wrapText="1"/>
    </xf>
    <xf numFmtId="0" fontId="74" fillId="10" borderId="137" xfId="0" applyFont="1" applyFill="1" applyBorder="1" applyAlignment="1">
      <alignment horizontal="center" vertical="center" wrapText="1"/>
    </xf>
    <xf numFmtId="164" fontId="19" fillId="0" borderId="0" xfId="1" applyNumberFormat="1" applyFont="1" applyBorder="1" applyAlignment="1">
      <alignment vertical="center" wrapText="1"/>
    </xf>
    <xf numFmtId="164" fontId="82" fillId="0" borderId="97" xfId="1" applyNumberFormat="1" applyFont="1" applyBorder="1" applyAlignment="1" applyProtection="1">
      <alignment horizontal="right" vertical="center" wrapText="1"/>
      <protection locked="0"/>
    </xf>
    <xf numFmtId="164" fontId="82" fillId="0" borderId="47" xfId="1" applyNumberFormat="1" applyFont="1" applyBorder="1" applyAlignment="1" applyProtection="1">
      <alignment horizontal="right" vertical="center" wrapText="1"/>
      <protection locked="0"/>
    </xf>
    <xf numFmtId="164" fontId="48" fillId="2" borderId="52" xfId="1" applyNumberFormat="1" applyFont="1" applyFill="1" applyBorder="1" applyAlignment="1">
      <alignment horizontal="right" vertical="center" wrapText="1"/>
    </xf>
    <xf numFmtId="0" fontId="5" fillId="10" borderId="148" xfId="0" applyFont="1" applyFill="1" applyBorder="1" applyAlignment="1">
      <alignment horizontal="center" vertical="center" wrapText="1"/>
    </xf>
    <xf numFmtId="0" fontId="3" fillId="5" borderId="155" xfId="0" applyFont="1" applyFill="1" applyBorder="1" applyAlignment="1">
      <alignment horizontal="center" vertical="center" wrapText="1"/>
    </xf>
    <xf numFmtId="0" fontId="9" fillId="5" borderId="156" xfId="0" applyFont="1" applyFill="1" applyBorder="1" applyAlignment="1">
      <alignment horizontal="center" vertical="center" wrapText="1"/>
    </xf>
    <xf numFmtId="0" fontId="29" fillId="0" borderId="156" xfId="0" applyFont="1" applyFill="1" applyBorder="1" applyAlignment="1">
      <alignment horizontal="center" vertical="center" wrapText="1"/>
    </xf>
    <xf numFmtId="0" fontId="4" fillId="9" borderId="154" xfId="0" applyFont="1" applyFill="1" applyBorder="1" applyAlignment="1">
      <alignment horizontal="center" vertical="center" wrapText="1"/>
    </xf>
    <xf numFmtId="0" fontId="83" fillId="9" borderId="15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9" fillId="0" borderId="0" xfId="1" applyNumberFormat="1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/>
    </xf>
    <xf numFmtId="0" fontId="83" fillId="0" borderId="0" xfId="0" applyFont="1" applyAlignment="1">
      <alignment horizontal="center" wrapText="1"/>
    </xf>
    <xf numFmtId="0" fontId="37" fillId="2" borderId="51" xfId="0" applyFont="1" applyFill="1" applyBorder="1" applyAlignment="1">
      <alignment horizontal="center" vertical="center" wrapText="1"/>
    </xf>
    <xf numFmtId="164" fontId="63" fillId="0" borderId="93" xfId="1" applyNumberFormat="1" applyFont="1" applyBorder="1" applyAlignment="1">
      <alignment horizontal="right" vertical="center" wrapText="1"/>
    </xf>
    <xf numFmtId="164" fontId="63" fillId="0" borderId="78" xfId="1" applyNumberFormat="1" applyFont="1" applyBorder="1" applyAlignment="1">
      <alignment horizontal="right" vertical="center" wrapText="1"/>
    </xf>
    <xf numFmtId="164" fontId="14" fillId="0" borderId="88" xfId="1" applyNumberFormat="1" applyFont="1" applyBorder="1" applyAlignment="1">
      <alignment horizontal="left" vertical="center" wrapText="1"/>
    </xf>
    <xf numFmtId="164" fontId="15" fillId="0" borderId="65" xfId="1" applyNumberFormat="1" applyFont="1" applyBorder="1" applyAlignment="1">
      <alignment horizontal="center" vertical="center" wrapText="1"/>
    </xf>
    <xf numFmtId="164" fontId="47" fillId="0" borderId="23" xfId="1" applyNumberFormat="1" applyFont="1" applyBorder="1" applyAlignment="1">
      <alignment horizontal="right" vertical="center" wrapText="1"/>
    </xf>
    <xf numFmtId="164" fontId="13" fillId="0" borderId="61" xfId="1" applyNumberFormat="1" applyFont="1" applyBorder="1" applyAlignment="1">
      <alignment horizontal="center" vertical="center" wrapText="1"/>
    </xf>
    <xf numFmtId="0" fontId="26" fillId="2" borderId="113" xfId="0" applyFont="1" applyFill="1" applyBorder="1" applyAlignment="1">
      <alignment horizontal="center" vertical="center" wrapText="1"/>
    </xf>
    <xf numFmtId="164" fontId="33" fillId="0" borderId="31" xfId="1" applyNumberFormat="1" applyFont="1" applyBorder="1" applyAlignment="1">
      <alignment horizontal="center" vertical="center" wrapText="1"/>
    </xf>
    <xf numFmtId="164" fontId="33" fillId="0" borderId="76" xfId="1" applyNumberFormat="1" applyFont="1" applyBorder="1" applyAlignment="1">
      <alignment horizontal="center" vertical="center" wrapText="1"/>
    </xf>
    <xf numFmtId="164" fontId="33" fillId="0" borderId="93" xfId="1" applyNumberFormat="1" applyFont="1" applyBorder="1" applyAlignment="1">
      <alignment horizontal="center" vertical="center" wrapText="1"/>
    </xf>
    <xf numFmtId="164" fontId="63" fillId="0" borderId="53" xfId="1" applyNumberFormat="1" applyFont="1" applyBorder="1" applyAlignment="1">
      <alignment horizontal="right" vertical="center" wrapText="1"/>
    </xf>
    <xf numFmtId="0" fontId="2" fillId="9" borderId="151" xfId="0" applyFont="1" applyFill="1" applyBorder="1" applyAlignment="1">
      <alignment horizontal="center" vertical="center" wrapText="1"/>
    </xf>
    <xf numFmtId="0" fontId="88" fillId="5" borderId="158" xfId="0" applyFont="1" applyFill="1" applyBorder="1" applyAlignment="1">
      <alignment horizontal="left" vertical="center"/>
    </xf>
    <xf numFmtId="0" fontId="88" fillId="5" borderId="160" xfId="0" applyFont="1" applyFill="1" applyBorder="1" applyAlignment="1">
      <alignment horizontal="left" vertical="center"/>
    </xf>
    <xf numFmtId="0" fontId="89" fillId="0" borderId="16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26" fillId="2" borderId="40" xfId="0" applyFont="1" applyFill="1" applyBorder="1" applyAlignment="1">
      <alignment horizontal="center" vertical="center" wrapText="1"/>
    </xf>
    <xf numFmtId="0" fontId="48" fillId="2" borderId="39" xfId="0" applyFont="1" applyFill="1" applyBorder="1" applyAlignment="1">
      <alignment horizontal="center" vertical="center" wrapText="1"/>
    </xf>
    <xf numFmtId="164" fontId="16" fillId="0" borderId="33" xfId="1" applyNumberFormat="1" applyFont="1" applyBorder="1" applyAlignment="1">
      <alignment horizontal="right" vertical="center" wrapText="1"/>
    </xf>
    <xf numFmtId="164" fontId="40" fillId="8" borderId="92" xfId="1" applyNumberFormat="1" applyFont="1" applyFill="1" applyBorder="1" applyAlignment="1">
      <alignment horizontal="right" vertical="center" wrapText="1"/>
    </xf>
    <xf numFmtId="0" fontId="90" fillId="9" borderId="162" xfId="0" applyFont="1" applyFill="1" applyBorder="1" applyAlignment="1">
      <alignment horizontal="center" vertical="center" wrapText="1"/>
    </xf>
    <xf numFmtId="0" fontId="5" fillId="10" borderId="165" xfId="0" applyFont="1" applyFill="1" applyBorder="1" applyAlignment="1">
      <alignment horizontal="center" vertical="center" wrapText="1"/>
    </xf>
    <xf numFmtId="164" fontId="47" fillId="0" borderId="75" xfId="1" applyNumberFormat="1" applyFont="1" applyBorder="1" applyAlignment="1">
      <alignment horizontal="right" vertical="center" wrapText="1"/>
    </xf>
    <xf numFmtId="164" fontId="41" fillId="0" borderId="1" xfId="0" applyNumberFormat="1" applyFont="1" applyBorder="1" applyAlignment="1">
      <alignment horizontal="right" vertical="center" wrapText="1"/>
    </xf>
    <xf numFmtId="164" fontId="26" fillId="12" borderId="1" xfId="0" applyNumberFormat="1" applyFont="1" applyFill="1" applyBorder="1" applyAlignment="1">
      <alignment horizontal="right" vertical="center" wrapText="1"/>
    </xf>
    <xf numFmtId="164" fontId="47" fillId="0" borderId="1" xfId="1" applyNumberFormat="1" applyFont="1" applyBorder="1" applyAlignment="1">
      <alignment horizontal="right" vertical="center" wrapText="1"/>
    </xf>
    <xf numFmtId="164" fontId="63" fillId="0" borderId="47" xfId="1" applyNumberFormat="1" applyFont="1" applyFill="1" applyBorder="1" applyAlignment="1">
      <alignment horizontal="right" wrapText="1"/>
    </xf>
    <xf numFmtId="164" fontId="53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53" fillId="0" borderId="43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69" xfId="1" applyNumberFormat="1" applyFont="1" applyBorder="1" applyAlignment="1">
      <alignment horizontal="center" vertical="center" wrapText="1"/>
    </xf>
    <xf numFmtId="164" fontId="15" fillId="0" borderId="125" xfId="1" applyNumberFormat="1" applyFont="1" applyBorder="1" applyAlignment="1">
      <alignment horizontal="center" vertical="center" wrapText="1"/>
    </xf>
    <xf numFmtId="164" fontId="19" fillId="2" borderId="71" xfId="1" applyNumberFormat="1" applyFont="1" applyFill="1" applyBorder="1" applyAlignment="1">
      <alignment horizontal="center" wrapText="1"/>
    </xf>
    <xf numFmtId="164" fontId="48" fillId="2" borderId="9" xfId="1" applyNumberFormat="1" applyFont="1" applyFill="1" applyBorder="1" applyAlignment="1">
      <alignment horizontal="right" vertical="center" wrapText="1"/>
    </xf>
    <xf numFmtId="166" fontId="0" fillId="0" borderId="0" xfId="0" applyNumberFormat="1"/>
    <xf numFmtId="164" fontId="21" fillId="5" borderId="25" xfId="1" applyNumberFormat="1" applyFont="1" applyFill="1" applyBorder="1" applyAlignment="1">
      <alignment horizontal="center" vertical="center"/>
    </xf>
    <xf numFmtId="164" fontId="26" fillId="12" borderId="66" xfId="0" applyNumberFormat="1" applyFont="1" applyFill="1" applyBorder="1" applyAlignment="1">
      <alignment horizontal="right" vertical="center" wrapText="1"/>
    </xf>
    <xf numFmtId="164" fontId="13" fillId="2" borderId="14" xfId="1" applyNumberFormat="1" applyFont="1" applyFill="1" applyBorder="1" applyAlignment="1">
      <alignment horizontal="center" vertical="center" wrapText="1"/>
    </xf>
    <xf numFmtId="164" fontId="13" fillId="0" borderId="18" xfId="1" applyNumberFormat="1" applyFont="1" applyFill="1" applyBorder="1" applyAlignment="1">
      <alignment horizontal="center" vertical="center" wrapText="1"/>
    </xf>
    <xf numFmtId="164" fontId="19" fillId="0" borderId="3" xfId="1" applyNumberFormat="1" applyFont="1" applyBorder="1" applyAlignment="1">
      <alignment vertical="center" wrapText="1"/>
    </xf>
    <xf numFmtId="164" fontId="22" fillId="3" borderId="107" xfId="1" applyNumberFormat="1" applyFont="1" applyFill="1" applyBorder="1" applyAlignment="1">
      <alignment horizontal="center" vertical="center"/>
    </xf>
    <xf numFmtId="0" fontId="9" fillId="0" borderId="168" xfId="0" applyFont="1" applyBorder="1" applyAlignment="1">
      <alignment horizontal="center" vertical="center" wrapText="1"/>
    </xf>
    <xf numFmtId="0" fontId="9" fillId="0" borderId="167" xfId="0" applyFont="1" applyBorder="1" applyAlignment="1">
      <alignment horizontal="center" vertical="center" wrapText="1"/>
    </xf>
    <xf numFmtId="0" fontId="9" fillId="0" borderId="143" xfId="0" applyFont="1" applyBorder="1" applyAlignment="1">
      <alignment horizontal="center" vertical="center" wrapText="1"/>
    </xf>
    <xf numFmtId="0" fontId="87" fillId="9" borderId="169" xfId="0" applyFont="1" applyFill="1" applyBorder="1" applyAlignment="1">
      <alignment horizontal="center" vertical="center" wrapText="1"/>
    </xf>
    <xf numFmtId="164" fontId="16" fillId="0" borderId="170" xfId="1" applyNumberFormat="1" applyFont="1" applyBorder="1" applyAlignment="1">
      <alignment horizontal="right" vertical="center" wrapText="1"/>
    </xf>
    <xf numFmtId="164" fontId="16" fillId="0" borderId="171" xfId="1" applyNumberFormat="1" applyFont="1" applyBorder="1" applyAlignment="1">
      <alignment horizontal="right" vertical="center" wrapText="1"/>
    </xf>
    <xf numFmtId="164" fontId="19" fillId="2" borderId="172" xfId="1" applyNumberFormat="1" applyFont="1" applyFill="1" applyBorder="1" applyAlignment="1">
      <alignment horizontal="right" vertical="center" wrapText="1"/>
    </xf>
    <xf numFmtId="164" fontId="19" fillId="2" borderId="49" xfId="1" applyNumberFormat="1" applyFont="1" applyFill="1" applyBorder="1" applyAlignment="1">
      <alignment horizontal="right" vertical="center" wrapText="1"/>
    </xf>
    <xf numFmtId="164" fontId="19" fillId="2" borderId="36" xfId="1" applyNumberFormat="1" applyFont="1" applyFill="1" applyBorder="1" applyAlignment="1">
      <alignment horizontal="right" vertical="center" wrapText="1"/>
    </xf>
    <xf numFmtId="0" fontId="18" fillId="4" borderId="59" xfId="0" applyFont="1" applyFill="1" applyBorder="1" applyAlignment="1">
      <alignment horizontal="center"/>
    </xf>
    <xf numFmtId="0" fontId="18" fillId="4" borderId="52" xfId="0" applyFont="1" applyFill="1" applyBorder="1" applyAlignment="1">
      <alignment horizontal="center"/>
    </xf>
    <xf numFmtId="164" fontId="13" fillId="0" borderId="0" xfId="1" applyNumberFormat="1" applyFont="1" applyFill="1" applyBorder="1" applyAlignment="1">
      <alignment horizontal="center" vertical="center" wrapText="1"/>
    </xf>
    <xf numFmtId="164" fontId="17" fillId="0" borderId="0" xfId="1" applyNumberFormat="1" applyFont="1" applyFill="1" applyBorder="1" applyAlignment="1">
      <alignment horizontal="left" wrapText="1"/>
    </xf>
    <xf numFmtId="164" fontId="53" fillId="0" borderId="47" xfId="1" applyNumberFormat="1" applyFont="1" applyFill="1" applyBorder="1" applyAlignment="1" applyProtection="1">
      <alignment horizontal="right" vertical="center" wrapText="1"/>
      <protection locked="0"/>
    </xf>
    <xf numFmtId="43" fontId="0" fillId="0" borderId="0" xfId="1" applyNumberFormat="1" applyFont="1"/>
    <xf numFmtId="164" fontId="16" fillId="0" borderId="37" xfId="1" applyNumberFormat="1" applyFont="1" applyBorder="1" applyAlignment="1">
      <alignment horizontal="right" vertical="center" wrapText="1"/>
    </xf>
    <xf numFmtId="164" fontId="16" fillId="0" borderId="42" xfId="1" applyNumberFormat="1" applyFont="1" applyBorder="1" applyAlignment="1">
      <alignment horizontal="right" vertical="center" wrapText="1"/>
    </xf>
    <xf numFmtId="164" fontId="19" fillId="0" borderId="84" xfId="1" applyNumberFormat="1" applyFont="1" applyBorder="1" applyAlignment="1">
      <alignment vertical="center" wrapText="1"/>
    </xf>
    <xf numFmtId="164" fontId="14" fillId="0" borderId="35" xfId="1" applyNumberFormat="1" applyFont="1" applyBorder="1" applyAlignment="1">
      <alignment horizontal="center" vertical="center" wrapText="1"/>
    </xf>
    <xf numFmtId="164" fontId="16" fillId="0" borderId="99" xfId="1" applyNumberFormat="1" applyFont="1" applyBorder="1" applyAlignment="1">
      <alignment horizontal="right" vertical="center" wrapText="1"/>
    </xf>
    <xf numFmtId="164" fontId="23" fillId="3" borderId="58" xfId="1" applyNumberFormat="1" applyFont="1" applyFill="1" applyBorder="1" applyAlignment="1">
      <alignment horizontal="right" vertical="center" wrapText="1"/>
    </xf>
    <xf numFmtId="164" fontId="23" fillId="3" borderId="29" xfId="1" applyNumberFormat="1" applyFont="1" applyFill="1" applyBorder="1" applyAlignment="1">
      <alignment horizontal="right" vertical="center" wrapText="1"/>
    </xf>
    <xf numFmtId="164" fontId="40" fillId="0" borderId="89" xfId="1" applyNumberFormat="1" applyFont="1" applyBorder="1" applyAlignment="1">
      <alignment horizontal="center" vertical="center" wrapText="1"/>
    </xf>
    <xf numFmtId="164" fontId="40" fillId="0" borderId="77" xfId="1" applyNumberFormat="1" applyFont="1" applyBorder="1" applyAlignment="1">
      <alignment horizontal="center" vertical="center" wrapText="1"/>
    </xf>
    <xf numFmtId="164" fontId="62" fillId="2" borderId="77" xfId="1" applyNumberFormat="1" applyFont="1" applyFill="1" applyBorder="1" applyAlignment="1">
      <alignment horizontal="right" vertical="center" wrapText="1"/>
    </xf>
    <xf numFmtId="0" fontId="43" fillId="0" borderId="135" xfId="0" applyFont="1" applyBorder="1" applyAlignment="1">
      <alignment horizontal="left" vertical="center" wrapText="1"/>
    </xf>
    <xf numFmtId="0" fontId="43" fillId="0" borderId="47" xfId="0" applyFont="1" applyBorder="1" applyAlignment="1">
      <alignment horizontal="left" vertical="center" wrapText="1"/>
    </xf>
    <xf numFmtId="164" fontId="40" fillId="8" borderId="89" xfId="1" applyNumberFormat="1" applyFont="1" applyFill="1" applyBorder="1" applyAlignment="1">
      <alignment horizontal="right" vertical="center" wrapText="1"/>
    </xf>
    <xf numFmtId="164" fontId="40" fillId="8" borderId="74" xfId="1" applyNumberFormat="1" applyFont="1" applyFill="1" applyBorder="1" applyAlignment="1">
      <alignment horizontal="right" vertical="center" wrapText="1"/>
    </xf>
    <xf numFmtId="164" fontId="40" fillId="8" borderId="4" xfId="1" applyNumberFormat="1" applyFont="1" applyFill="1" applyBorder="1" applyAlignment="1">
      <alignment horizontal="right" vertical="center" wrapText="1"/>
    </xf>
    <xf numFmtId="164" fontId="40" fillId="8" borderId="53" xfId="1" applyNumberFormat="1" applyFont="1" applyFill="1" applyBorder="1" applyAlignment="1">
      <alignment horizontal="right" vertical="center" wrapText="1"/>
    </xf>
    <xf numFmtId="164" fontId="40" fillId="8" borderId="93" xfId="1" applyNumberFormat="1" applyFont="1" applyFill="1" applyBorder="1" applyAlignment="1">
      <alignment horizontal="right" vertical="center" wrapText="1"/>
    </xf>
    <xf numFmtId="164" fontId="40" fillId="8" borderId="23" xfId="1" applyNumberFormat="1" applyFont="1" applyFill="1" applyBorder="1" applyAlignment="1">
      <alignment horizontal="right" vertical="center" wrapText="1"/>
    </xf>
    <xf numFmtId="164" fontId="43" fillId="0" borderId="1" xfId="1" applyNumberFormat="1" applyFont="1" applyFill="1" applyBorder="1" applyAlignment="1">
      <alignment horizontal="right" vertical="center" wrapText="1"/>
    </xf>
    <xf numFmtId="164" fontId="7" fillId="0" borderId="5" xfId="1" applyNumberFormat="1" applyFont="1" applyBorder="1" applyAlignment="1" applyProtection="1">
      <alignment horizontal="right" vertical="center" wrapText="1"/>
      <protection locked="0"/>
    </xf>
    <xf numFmtId="164" fontId="7" fillId="0" borderId="1" xfId="1" applyNumberFormat="1" applyFont="1" applyBorder="1" applyAlignment="1" applyProtection="1">
      <alignment horizontal="right" vertical="center" wrapText="1"/>
      <protection locked="0"/>
    </xf>
    <xf numFmtId="164" fontId="41" fillId="0" borderId="50" xfId="1" applyNumberFormat="1" applyFont="1" applyBorder="1" applyAlignment="1">
      <alignment horizontal="right" vertical="center" wrapText="1"/>
    </xf>
    <xf numFmtId="164" fontId="55" fillId="0" borderId="62" xfId="1" applyNumberFormat="1" applyFont="1" applyBorder="1" applyAlignment="1">
      <alignment horizontal="right" vertical="center" wrapText="1"/>
    </xf>
    <xf numFmtId="0" fontId="54" fillId="2" borderId="50" xfId="0" applyFont="1" applyFill="1" applyBorder="1" applyAlignment="1">
      <alignment horizontal="center" vertical="center" wrapText="1"/>
    </xf>
    <xf numFmtId="164" fontId="43" fillId="0" borderId="1" xfId="1" applyNumberFormat="1" applyFont="1" applyFill="1" applyBorder="1" applyAlignment="1">
      <alignment horizontal="right" wrapText="1"/>
    </xf>
    <xf numFmtId="164" fontId="43" fillId="0" borderId="43" xfId="1" applyNumberFormat="1" applyFont="1" applyFill="1" applyBorder="1" applyAlignment="1">
      <alignment horizontal="right" wrapText="1"/>
    </xf>
    <xf numFmtId="0" fontId="54" fillId="2" borderId="97" xfId="0" applyFont="1" applyFill="1" applyBorder="1" applyAlignment="1">
      <alignment horizontal="center" vertical="center" wrapText="1"/>
    </xf>
    <xf numFmtId="164" fontId="63" fillId="0" borderId="1" xfId="1" applyNumberFormat="1" applyFont="1" applyFill="1" applyBorder="1" applyAlignment="1">
      <alignment horizontal="right" wrapText="1"/>
    </xf>
    <xf numFmtId="164" fontId="30" fillId="0" borderId="67" xfId="1" applyNumberFormat="1" applyFont="1" applyBorder="1" applyAlignment="1">
      <alignment horizontal="center" vertical="center" wrapText="1"/>
    </xf>
    <xf numFmtId="164" fontId="13" fillId="0" borderId="105" xfId="1" applyNumberFormat="1" applyFont="1" applyBorder="1" applyAlignment="1">
      <alignment horizontal="center" vertical="center" wrapText="1"/>
    </xf>
    <xf numFmtId="0" fontId="0" fillId="0" borderId="4" xfId="0" applyBorder="1"/>
    <xf numFmtId="164" fontId="13" fillId="0" borderId="18" xfId="1" applyNumberFormat="1" applyFont="1" applyBorder="1" applyAlignment="1">
      <alignment horizontal="center" vertical="center" wrapText="1"/>
    </xf>
    <xf numFmtId="164" fontId="15" fillId="0" borderId="77" xfId="1" applyNumberFormat="1" applyFont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 wrapText="1"/>
    </xf>
    <xf numFmtId="164" fontId="14" fillId="0" borderId="81" xfId="1" applyNumberFormat="1" applyFont="1" applyBorder="1" applyAlignment="1">
      <alignment horizontal="left" vertical="center" wrapText="1"/>
    </xf>
    <xf numFmtId="4" fontId="78" fillId="0" borderId="142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43" fontId="0" fillId="0" borderId="0" xfId="0" applyNumberFormat="1" applyFont="1"/>
    <xf numFmtId="0" fontId="0" fillId="0" borderId="25" xfId="0" applyBorder="1"/>
    <xf numFmtId="164" fontId="15" fillId="0" borderId="30" xfId="1" applyNumberFormat="1" applyFont="1" applyFill="1" applyBorder="1" applyAlignment="1">
      <alignment horizontal="center" vertical="center" wrapText="1"/>
    </xf>
    <xf numFmtId="164" fontId="47" fillId="0" borderId="38" xfId="1" applyNumberFormat="1" applyFont="1" applyFill="1" applyBorder="1" applyAlignment="1">
      <alignment horizontal="right" vertical="center" wrapText="1"/>
    </xf>
    <xf numFmtId="164" fontId="47" fillId="0" borderId="21" xfId="1" applyNumberFormat="1" applyFont="1" applyFill="1" applyBorder="1" applyAlignment="1">
      <alignment horizontal="right" vertical="center" wrapText="1"/>
    </xf>
    <xf numFmtId="164" fontId="15" fillId="0" borderId="85" xfId="1" applyNumberFormat="1" applyFont="1" applyFill="1" applyBorder="1" applyAlignment="1">
      <alignment horizontal="center" vertical="center" wrapText="1"/>
    </xf>
    <xf numFmtId="164" fontId="47" fillId="0" borderId="47" xfId="1" applyNumberFormat="1" applyFont="1" applyFill="1" applyBorder="1" applyAlignment="1">
      <alignment horizontal="right" vertical="center" wrapText="1"/>
    </xf>
    <xf numFmtId="164" fontId="47" fillId="0" borderId="48" xfId="1" applyNumberFormat="1" applyFont="1" applyFill="1" applyBorder="1" applyAlignment="1">
      <alignment horizontal="right" vertical="center" wrapText="1"/>
    </xf>
    <xf numFmtId="0" fontId="20" fillId="0" borderId="175" xfId="0" applyFont="1" applyBorder="1" applyAlignment="1">
      <alignment vertical="top" wrapText="1"/>
    </xf>
    <xf numFmtId="0" fontId="31" fillId="0" borderId="176" xfId="0" applyFont="1" applyBorder="1" applyAlignment="1">
      <alignment horizontal="center" vertical="top" wrapText="1"/>
    </xf>
    <xf numFmtId="0" fontId="45" fillId="0" borderId="176" xfId="0" applyFont="1" applyBorder="1" applyAlignment="1">
      <alignment vertical="top" wrapText="1"/>
    </xf>
    <xf numFmtId="164" fontId="37" fillId="12" borderId="5" xfId="0" applyNumberFormat="1" applyFont="1" applyFill="1" applyBorder="1" applyAlignment="1">
      <alignment horizontal="right" vertical="center" wrapText="1"/>
    </xf>
    <xf numFmtId="164" fontId="68" fillId="0" borderId="35" xfId="1" applyNumberFormat="1" applyFont="1" applyBorder="1" applyAlignment="1">
      <alignment horizontal="center" vertical="center" wrapText="1"/>
    </xf>
    <xf numFmtId="164" fontId="15" fillId="0" borderId="92" xfId="1" applyNumberFormat="1" applyFont="1" applyBorder="1" applyAlignment="1">
      <alignment horizontal="center" vertical="center" wrapText="1"/>
    </xf>
    <xf numFmtId="164" fontId="16" fillId="0" borderId="177" xfId="1" applyNumberFormat="1" applyFont="1" applyBorder="1" applyAlignment="1">
      <alignment horizontal="right" vertical="center" wrapText="1"/>
    </xf>
    <xf numFmtId="164" fontId="64" fillId="0" borderId="177" xfId="1" applyNumberFormat="1" applyFont="1" applyFill="1" applyBorder="1" applyAlignment="1">
      <alignment horizontal="right" vertical="center" wrapText="1"/>
    </xf>
    <xf numFmtId="164" fontId="16" fillId="0" borderId="92" xfId="1" applyNumberFormat="1" applyFont="1" applyBorder="1" applyAlignment="1">
      <alignment horizontal="right" vertical="center" wrapText="1"/>
    </xf>
    <xf numFmtId="164" fontId="16" fillId="0" borderId="114" xfId="1" applyNumberFormat="1" applyFont="1" applyBorder="1" applyAlignment="1">
      <alignment horizontal="right" vertical="center" wrapText="1"/>
    </xf>
    <xf numFmtId="164" fontId="16" fillId="0" borderId="38" xfId="1" applyNumberFormat="1" applyFont="1" applyBorder="1" applyAlignment="1">
      <alignment horizontal="right" vertical="center" wrapText="1"/>
    </xf>
    <xf numFmtId="164" fontId="64" fillId="0" borderId="38" xfId="1" applyNumberFormat="1" applyFont="1" applyFill="1" applyBorder="1" applyAlignment="1">
      <alignment horizontal="right" vertical="center" wrapText="1"/>
    </xf>
    <xf numFmtId="164" fontId="16" fillId="0" borderId="21" xfId="1" applyNumberFormat="1" applyFont="1" applyBorder="1" applyAlignment="1">
      <alignment horizontal="right" vertical="center" wrapText="1"/>
    </xf>
    <xf numFmtId="164" fontId="19" fillId="2" borderId="54" xfId="1" applyNumberFormat="1" applyFont="1" applyFill="1" applyBorder="1" applyAlignment="1">
      <alignment horizontal="right" vertical="center" wrapText="1"/>
    </xf>
    <xf numFmtId="164" fontId="19" fillId="2" borderId="20" xfId="1" applyNumberFormat="1" applyFont="1" applyFill="1" applyBorder="1" applyAlignment="1">
      <alignment horizontal="right" vertical="center" wrapText="1"/>
    </xf>
    <xf numFmtId="164" fontId="19" fillId="2" borderId="100" xfId="1" applyNumberFormat="1" applyFont="1" applyFill="1" applyBorder="1" applyAlignment="1">
      <alignment horizontal="right" vertical="center" wrapText="1"/>
    </xf>
    <xf numFmtId="164" fontId="97" fillId="0" borderId="0" xfId="1" applyNumberFormat="1" applyFont="1" applyBorder="1" applyAlignment="1">
      <alignment horizontal="right" vertical="center" wrapText="1"/>
    </xf>
    <xf numFmtId="2" fontId="97" fillId="0" borderId="0" xfId="0" applyNumberFormat="1" applyFont="1" applyBorder="1" applyAlignment="1">
      <alignment horizontal="right"/>
    </xf>
    <xf numFmtId="164" fontId="96" fillId="0" borderId="0" xfId="1" applyNumberFormat="1" applyFont="1" applyBorder="1" applyAlignment="1">
      <alignment horizontal="right" vertical="center" wrapText="1"/>
    </xf>
    <xf numFmtId="43" fontId="96" fillId="0" borderId="0" xfId="1" applyFont="1" applyBorder="1" applyAlignment="1">
      <alignment horizontal="right" wrapText="1"/>
    </xf>
    <xf numFmtId="0" fontId="0" fillId="0" borderId="0" xfId="0" applyBorder="1"/>
    <xf numFmtId="3" fontId="98" fillId="0" borderId="0" xfId="0" applyNumberFormat="1" applyFont="1" applyBorder="1"/>
    <xf numFmtId="2" fontId="3" fillId="0" borderId="0" xfId="0" applyNumberFormat="1" applyFont="1" applyBorder="1" applyAlignment="1">
      <alignment horizontal="right"/>
    </xf>
    <xf numFmtId="43" fontId="96" fillId="0" borderId="0" xfId="0" applyNumberFormat="1" applyFont="1" applyBorder="1" applyAlignment="1">
      <alignment horizontal="center"/>
    </xf>
    <xf numFmtId="0" fontId="98" fillId="0" borderId="0" xfId="0" applyFont="1" applyBorder="1"/>
    <xf numFmtId="0" fontId="84" fillId="0" borderId="0" xfId="0" applyFont="1" applyBorder="1" applyAlignment="1">
      <alignment horizontal="center" vertical="center" wrapText="1"/>
    </xf>
    <xf numFmtId="0" fontId="73" fillId="10" borderId="136" xfId="0" applyFont="1" applyFill="1" applyBorder="1" applyAlignment="1">
      <alignment horizontal="center" vertical="center" wrapText="1"/>
    </xf>
    <xf numFmtId="0" fontId="75" fillId="10" borderId="174" xfId="0" applyFont="1" applyFill="1" applyBorder="1" applyAlignment="1">
      <alignment horizontal="center" vertical="center" wrapText="1"/>
    </xf>
    <xf numFmtId="0" fontId="75" fillId="13" borderId="138" xfId="0" applyFont="1" applyFill="1" applyBorder="1" applyAlignment="1">
      <alignment horizontal="center" vertical="center" wrapText="1"/>
    </xf>
    <xf numFmtId="4" fontId="27" fillId="14" borderId="142" xfId="0" applyNumberFormat="1" applyFont="1" applyFill="1" applyBorder="1" applyAlignment="1">
      <alignment horizontal="right" vertical="center" wrapText="1"/>
    </xf>
    <xf numFmtId="43" fontId="52" fillId="5" borderId="149" xfId="1" applyFont="1" applyFill="1" applyBorder="1" applyAlignment="1">
      <alignment horizontal="right" vertical="center" wrapText="1"/>
    </xf>
    <xf numFmtId="3" fontId="52" fillId="0" borderId="0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4" fontId="78" fillId="14" borderId="142" xfId="0" applyNumberFormat="1" applyFont="1" applyFill="1" applyBorder="1" applyAlignment="1">
      <alignment horizontal="right" vertical="center" wrapText="1"/>
    </xf>
    <xf numFmtId="0" fontId="79" fillId="15" borderId="141" xfId="0" applyFont="1" applyFill="1" applyBorder="1" applyAlignment="1">
      <alignment vertical="center" wrapText="1"/>
    </xf>
    <xf numFmtId="43" fontId="52" fillId="0" borderId="149" xfId="1" applyFont="1" applyBorder="1" applyAlignment="1">
      <alignment horizontal="right" vertical="center" wrapText="1"/>
    </xf>
    <xf numFmtId="4" fontId="78" fillId="16" borderId="142" xfId="0" applyNumberFormat="1" applyFont="1" applyFill="1" applyBorder="1" applyAlignment="1">
      <alignment horizontal="right" vertical="center" wrapText="1"/>
    </xf>
    <xf numFmtId="0" fontId="79" fillId="15" borderId="141" xfId="0" applyFont="1" applyFill="1" applyBorder="1" applyAlignment="1">
      <alignment vertical="center"/>
    </xf>
    <xf numFmtId="4" fontId="78" fillId="16" borderId="142" xfId="0" applyNumberFormat="1" applyFont="1" applyFill="1" applyBorder="1" applyAlignment="1">
      <alignment horizontal="right" vertical="center"/>
    </xf>
    <xf numFmtId="43" fontId="78" fillId="16" borderId="142" xfId="1" applyNumberFormat="1" applyFont="1" applyFill="1" applyBorder="1" applyAlignment="1">
      <alignment horizontal="right" vertical="center" wrapText="1"/>
    </xf>
    <xf numFmtId="4" fontId="51" fillId="14" borderId="142" xfId="0" applyNumberFormat="1" applyFont="1" applyFill="1" applyBorder="1" applyAlignment="1">
      <alignment horizontal="right" vertical="center" wrapText="1"/>
    </xf>
    <xf numFmtId="4" fontId="51" fillId="16" borderId="142" xfId="0" applyNumberFormat="1" applyFont="1" applyFill="1" applyBorder="1" applyAlignment="1">
      <alignment horizontal="right" vertical="center" wrapText="1"/>
    </xf>
    <xf numFmtId="4" fontId="27" fillId="14" borderId="147" xfId="0" applyNumberFormat="1" applyFont="1" applyFill="1" applyBorder="1" applyAlignment="1">
      <alignment horizontal="right" vertical="center" wrapText="1"/>
    </xf>
    <xf numFmtId="43" fontId="52" fillId="5" borderId="150" xfId="1" applyFont="1" applyFill="1" applyBorder="1" applyAlignment="1">
      <alignment horizontal="right" vertical="center" wrapText="1"/>
    </xf>
    <xf numFmtId="0" fontId="79" fillId="4" borderId="141" xfId="0" applyFont="1" applyFill="1" applyBorder="1" applyAlignment="1">
      <alignment vertical="center" wrapText="1"/>
    </xf>
    <xf numFmtId="0" fontId="79" fillId="17" borderId="141" xfId="0" applyFont="1" applyFill="1" applyBorder="1" applyAlignment="1">
      <alignment vertical="center" wrapText="1"/>
    </xf>
    <xf numFmtId="0" fontId="75" fillId="4" borderId="143" xfId="0" applyFont="1" applyFill="1" applyBorder="1" applyAlignment="1">
      <alignment vertical="center" wrapText="1"/>
    </xf>
    <xf numFmtId="0" fontId="79" fillId="4" borderId="141" xfId="0" applyFont="1" applyFill="1" applyBorder="1" applyAlignment="1">
      <alignment vertical="center"/>
    </xf>
    <xf numFmtId="0" fontId="80" fillId="4" borderId="143" xfId="0" applyFont="1" applyFill="1" applyBorder="1" applyAlignment="1">
      <alignment vertical="center" wrapText="1"/>
    </xf>
    <xf numFmtId="0" fontId="81" fillId="4" borderId="141" xfId="0" applyFont="1" applyFill="1" applyBorder="1" applyAlignment="1">
      <alignment vertical="center"/>
    </xf>
    <xf numFmtId="0" fontId="81" fillId="4" borderId="141" xfId="0" applyFont="1" applyFill="1" applyBorder="1" applyAlignment="1">
      <alignment vertical="center" wrapText="1"/>
    </xf>
    <xf numFmtId="43" fontId="78" fillId="14" borderId="152" xfId="1" applyNumberFormat="1" applyFont="1" applyFill="1" applyBorder="1" applyAlignment="1">
      <alignment horizontal="right" vertical="center" wrapText="1"/>
    </xf>
    <xf numFmtId="43" fontId="51" fillId="14" borderId="158" xfId="1" applyFont="1" applyFill="1" applyBorder="1" applyAlignment="1">
      <alignment horizontal="right" vertical="center" wrapText="1"/>
    </xf>
    <xf numFmtId="43" fontId="27" fillId="14" borderId="163" xfId="1" applyFont="1" applyFill="1" applyBorder="1" applyAlignment="1">
      <alignment horizontal="right" vertical="center" wrapText="1"/>
    </xf>
    <xf numFmtId="43" fontId="52" fillId="5" borderId="148" xfId="1" applyFont="1" applyFill="1" applyBorder="1" applyAlignment="1">
      <alignment horizontal="right" vertical="center" wrapText="1"/>
    </xf>
    <xf numFmtId="43" fontId="51" fillId="0" borderId="140" xfId="1" applyFont="1" applyBorder="1" applyAlignment="1">
      <alignment horizontal="right" vertical="center" wrapText="1"/>
    </xf>
    <xf numFmtId="43" fontId="27" fillId="0" borderId="164" xfId="1" applyFont="1" applyBorder="1" applyAlignment="1">
      <alignment horizontal="right" vertical="center" wrapText="1"/>
    </xf>
    <xf numFmtId="0" fontId="79" fillId="15" borderId="140" xfId="0" applyFont="1" applyFill="1" applyBorder="1" applyAlignment="1">
      <alignment vertical="center"/>
    </xf>
    <xf numFmtId="43" fontId="51" fillId="0" borderId="141" xfId="1" applyFont="1" applyBorder="1" applyAlignment="1">
      <alignment horizontal="right" vertical="center" wrapText="1"/>
    </xf>
    <xf numFmtId="0" fontId="79" fillId="15" borderId="159" xfId="0" applyFont="1" applyFill="1" applyBorder="1" applyAlignment="1">
      <alignment vertical="center" wrapText="1"/>
    </xf>
    <xf numFmtId="43" fontId="51" fillId="0" borderId="145" xfId="1" applyFont="1" applyBorder="1" applyAlignment="1">
      <alignment horizontal="right" vertical="center" wrapText="1"/>
    </xf>
    <xf numFmtId="4" fontId="78" fillId="5" borderId="160" xfId="1" applyNumberFormat="1" applyFont="1" applyFill="1" applyBorder="1" applyAlignment="1">
      <alignment horizontal="right" vertical="center" wrapText="1"/>
    </xf>
    <xf numFmtId="43" fontId="51" fillId="5" borderId="146" xfId="1" applyFont="1" applyFill="1" applyBorder="1" applyAlignment="1">
      <alignment horizontal="right" vertical="center" wrapText="1"/>
    </xf>
    <xf numFmtId="43" fontId="27" fillId="5" borderId="161" xfId="1" applyFont="1" applyFill="1" applyBorder="1" applyAlignment="1">
      <alignment horizontal="right" vertical="center" wrapText="1"/>
    </xf>
    <xf numFmtId="43" fontId="52" fillId="5" borderId="166" xfId="1" applyFont="1" applyFill="1" applyBorder="1" applyAlignment="1">
      <alignment horizontal="right" vertical="center" wrapText="1"/>
    </xf>
    <xf numFmtId="4" fontId="78" fillId="0" borderId="153" xfId="1" applyNumberFormat="1" applyFont="1" applyFill="1" applyBorder="1" applyAlignment="1">
      <alignment horizontal="right" vertical="center" wrapText="1"/>
    </xf>
    <xf numFmtId="4" fontId="27" fillId="0" borderId="153" xfId="1" applyNumberFormat="1" applyFont="1" applyFill="1" applyBorder="1" applyAlignment="1">
      <alignment horizontal="right" vertical="center" wrapText="1"/>
    </xf>
    <xf numFmtId="4" fontId="78" fillId="0" borderId="161" xfId="1" applyNumberFormat="1" applyFont="1" applyFill="1" applyBorder="1" applyAlignment="1">
      <alignment horizontal="right" vertical="center" wrapText="1"/>
    </xf>
    <xf numFmtId="4" fontId="52" fillId="0" borderId="166" xfId="1" applyNumberFormat="1" applyFont="1" applyBorder="1" applyAlignment="1">
      <alignment horizontal="right" vertical="center" wrapText="1"/>
    </xf>
    <xf numFmtId="167" fontId="0" fillId="0" borderId="0" xfId="1" applyNumberFormat="1" applyFont="1"/>
    <xf numFmtId="0" fontId="99" fillId="0" borderId="0" xfId="0" applyFont="1"/>
    <xf numFmtId="0" fontId="84" fillId="0" borderId="0" xfId="0" applyFont="1" applyBorder="1" applyAlignment="1">
      <alignment horizontal="center" vertical="center" wrapText="1"/>
    </xf>
    <xf numFmtId="0" fontId="76" fillId="14" borderId="139" xfId="0" applyFont="1" applyFill="1" applyBorder="1" applyAlignment="1">
      <alignment vertical="center" wrapText="1"/>
    </xf>
    <xf numFmtId="0" fontId="76" fillId="14" borderId="140" xfId="0" applyFont="1" applyFill="1" applyBorder="1" applyAlignment="1">
      <alignment vertical="center" wrapText="1"/>
    </xf>
    <xf numFmtId="0" fontId="77" fillId="14" borderId="139" xfId="0" applyFont="1" applyFill="1" applyBorder="1" applyAlignment="1">
      <alignment vertical="center" wrapText="1"/>
    </xf>
    <xf numFmtId="0" fontId="77" fillId="14" borderId="140" xfId="0" applyFont="1" applyFill="1" applyBorder="1" applyAlignment="1">
      <alignment vertical="center" wrapText="1"/>
    </xf>
    <xf numFmtId="0" fontId="77" fillId="14" borderId="144" xfId="0" applyFont="1" applyFill="1" applyBorder="1" applyAlignment="1">
      <alignment vertical="center" wrapText="1"/>
    </xf>
    <xf numFmtId="0" fontId="77" fillId="14" borderId="145" xfId="0" applyFont="1" applyFill="1" applyBorder="1" applyAlignment="1">
      <alignment vertical="center" wrapText="1"/>
    </xf>
    <xf numFmtId="0" fontId="83" fillId="0" borderId="0" xfId="0" applyFont="1" applyAlignment="1">
      <alignment horizontal="center"/>
    </xf>
    <xf numFmtId="0" fontId="83" fillId="0" borderId="0" xfId="0" applyFont="1" applyAlignment="1">
      <alignment horizontal="center" wrapText="1"/>
    </xf>
    <xf numFmtId="0" fontId="85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11" fillId="2" borderId="9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164" fontId="21" fillId="5" borderId="28" xfId="1" applyNumberFormat="1" applyFont="1" applyFill="1" applyBorder="1" applyAlignment="1">
      <alignment horizontal="center" vertical="center"/>
    </xf>
    <xf numFmtId="164" fontId="21" fillId="5" borderId="25" xfId="1" applyNumberFormat="1" applyFont="1" applyFill="1" applyBorder="1" applyAlignment="1">
      <alignment horizontal="center" vertical="center"/>
    </xf>
    <xf numFmtId="164" fontId="23" fillId="6" borderId="28" xfId="1" applyNumberFormat="1" applyFont="1" applyFill="1" applyBorder="1" applyAlignment="1">
      <alignment horizontal="center" vertical="center"/>
    </xf>
    <xf numFmtId="164" fontId="23" fillId="6" borderId="25" xfId="1" applyNumberFormat="1" applyFont="1" applyFill="1" applyBorder="1" applyAlignment="1">
      <alignment horizontal="center" vertical="center"/>
    </xf>
    <xf numFmtId="2" fontId="21" fillId="6" borderId="28" xfId="1" applyNumberFormat="1" applyFont="1" applyFill="1" applyBorder="1" applyAlignment="1">
      <alignment horizontal="center" vertical="center"/>
    </xf>
    <xf numFmtId="2" fontId="21" fillId="6" borderId="25" xfId="1" applyNumberFormat="1" applyFont="1" applyFill="1" applyBorder="1" applyAlignment="1">
      <alignment horizontal="center" vertical="center"/>
    </xf>
    <xf numFmtId="2" fontId="21" fillId="6" borderId="29" xfId="1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164" fontId="40" fillId="0" borderId="62" xfId="1" applyNumberFormat="1" applyFont="1" applyBorder="1" applyAlignment="1">
      <alignment horizontal="center" vertical="center" wrapText="1"/>
    </xf>
    <xf numFmtId="164" fontId="40" fillId="0" borderId="77" xfId="1" applyNumberFormat="1" applyFont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164" fontId="40" fillId="0" borderId="60" xfId="1" applyNumberFormat="1" applyFont="1" applyBorder="1" applyAlignment="1">
      <alignment horizontal="center" vertical="center" wrapText="1"/>
    </xf>
    <xf numFmtId="164" fontId="40" fillId="0" borderId="89" xfId="1" applyNumberFormat="1" applyFont="1" applyBorder="1" applyAlignment="1">
      <alignment horizontal="center" vertical="center" wrapText="1"/>
    </xf>
    <xf numFmtId="164" fontId="40" fillId="0" borderId="123" xfId="1" applyNumberFormat="1" applyFont="1" applyBorder="1" applyAlignment="1">
      <alignment horizontal="center" vertical="center" wrapText="1"/>
    </xf>
    <xf numFmtId="164" fontId="40" fillId="0" borderId="89" xfId="1" applyNumberFormat="1" applyFont="1" applyBorder="1" applyAlignment="1">
      <alignment horizontal="right" vertical="center" wrapText="1"/>
    </xf>
    <xf numFmtId="164" fontId="40" fillId="0" borderId="77" xfId="1" applyNumberFormat="1" applyFont="1" applyBorder="1" applyAlignment="1">
      <alignment horizontal="right" vertical="center" wrapText="1"/>
    </xf>
    <xf numFmtId="164" fontId="40" fillId="0" borderId="123" xfId="1" applyNumberFormat="1" applyFont="1" applyBorder="1" applyAlignment="1">
      <alignment horizontal="right" vertical="center" wrapText="1"/>
    </xf>
    <xf numFmtId="0" fontId="10" fillId="2" borderId="6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37" fillId="2" borderId="55" xfId="0" applyFont="1" applyFill="1" applyBorder="1" applyAlignment="1">
      <alignment horizontal="center" vertical="center" textRotation="90" wrapText="1"/>
    </xf>
    <xf numFmtId="0" fontId="37" fillId="2" borderId="106" xfId="0" applyFont="1" applyFill="1" applyBorder="1" applyAlignment="1">
      <alignment horizontal="center" vertical="center" textRotation="90" wrapText="1"/>
    </xf>
    <xf numFmtId="0" fontId="37" fillId="2" borderId="36" xfId="0" applyFont="1" applyFill="1" applyBorder="1" applyAlignment="1">
      <alignment horizontal="center" vertical="center" textRotation="90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164" fontId="44" fillId="0" borderId="32" xfId="1" applyNumberFormat="1" applyFont="1" applyFill="1" applyBorder="1" applyAlignment="1">
      <alignment horizontal="right" vertical="center" wrapText="1"/>
    </xf>
    <xf numFmtId="164" fontId="44" fillId="0" borderId="50" xfId="1" applyNumberFormat="1" applyFont="1" applyFill="1" applyBorder="1" applyAlignment="1">
      <alignment horizontal="right" vertical="center" wrapText="1"/>
    </xf>
    <xf numFmtId="164" fontId="44" fillId="0" borderId="74" xfId="1" applyNumberFormat="1" applyFont="1" applyFill="1" applyBorder="1" applyAlignment="1">
      <alignment horizontal="right" vertical="center" wrapText="1"/>
    </xf>
    <xf numFmtId="164" fontId="44" fillId="0" borderId="123" xfId="1" applyNumberFormat="1" applyFont="1" applyFill="1" applyBorder="1" applyAlignment="1">
      <alignment horizontal="center" vertical="center" wrapText="1"/>
    </xf>
    <xf numFmtId="164" fontId="44" fillId="0" borderId="77" xfId="1" applyNumberFormat="1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22" xfId="0" applyFont="1" applyBorder="1" applyAlignment="1">
      <alignment horizontal="center" vertical="center" wrapText="1"/>
    </xf>
    <xf numFmtId="0" fontId="43" fillId="0" borderId="118" xfId="0" applyFont="1" applyBorder="1" applyAlignment="1">
      <alignment horizontal="left" vertical="center" wrapText="1"/>
    </xf>
    <xf numFmtId="0" fontId="43" fillId="0" borderId="117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43" fillId="0" borderId="116" xfId="0" applyFont="1" applyBorder="1" applyAlignment="1">
      <alignment horizontal="left" vertical="center" wrapText="1"/>
    </xf>
    <xf numFmtId="164" fontId="40" fillId="0" borderId="60" xfId="1" applyNumberFormat="1" applyFont="1" applyBorder="1" applyAlignment="1">
      <alignment horizontal="right" vertical="center" wrapText="1"/>
    </xf>
    <xf numFmtId="0" fontId="33" fillId="8" borderId="21" xfId="0" applyFont="1" applyFill="1" applyBorder="1" applyAlignment="1">
      <alignment horizontal="center" vertical="center" wrapText="1"/>
    </xf>
    <xf numFmtId="0" fontId="33" fillId="8" borderId="17" xfId="0" applyFont="1" applyFill="1" applyBorder="1" applyAlignment="1">
      <alignment horizontal="center" vertical="center" wrapText="1"/>
    </xf>
    <xf numFmtId="0" fontId="33" fillId="8" borderId="41" xfId="0" applyFont="1" applyFill="1" applyBorder="1" applyAlignment="1">
      <alignment horizontal="center" vertical="center" wrapText="1"/>
    </xf>
    <xf numFmtId="0" fontId="43" fillId="8" borderId="84" xfId="0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center" vertical="center" wrapText="1"/>
    </xf>
    <xf numFmtId="0" fontId="43" fillId="8" borderId="79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164" fontId="40" fillId="0" borderId="55" xfId="1" applyNumberFormat="1" applyFont="1" applyBorder="1" applyAlignment="1">
      <alignment horizontal="right" vertical="center" wrapText="1"/>
    </xf>
    <xf numFmtId="164" fontId="40" fillId="0" borderId="106" xfId="1" applyNumberFormat="1" applyFont="1" applyBorder="1" applyAlignment="1">
      <alignment horizontal="right" vertical="center" wrapText="1"/>
    </xf>
    <xf numFmtId="164" fontId="40" fillId="0" borderId="23" xfId="1" applyNumberFormat="1" applyFont="1" applyBorder="1" applyAlignment="1">
      <alignment horizontal="right" vertical="center" wrapText="1"/>
    </xf>
    <xf numFmtId="164" fontId="40" fillId="0" borderId="48" xfId="1" applyNumberFormat="1" applyFont="1" applyBorder="1" applyAlignment="1">
      <alignment horizontal="right" vertical="center" wrapText="1"/>
    </xf>
    <xf numFmtId="0" fontId="26" fillId="2" borderId="60" xfId="0" applyFont="1" applyFill="1" applyBorder="1" applyAlignment="1">
      <alignment horizontal="center" vertical="center" wrapText="1"/>
    </xf>
    <xf numFmtId="0" fontId="26" fillId="2" borderId="53" xfId="0" applyFont="1" applyFill="1" applyBorder="1" applyAlignment="1">
      <alignment horizontal="center" vertical="center" wrapText="1"/>
    </xf>
    <xf numFmtId="0" fontId="26" fillId="2" borderId="51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4" borderId="57" xfId="0" applyFont="1" applyFill="1" applyBorder="1" applyAlignment="1">
      <alignment horizontal="center" vertical="center" wrapText="1"/>
    </xf>
    <xf numFmtId="0" fontId="26" fillId="4" borderId="56" xfId="0" applyFont="1" applyFill="1" applyBorder="1" applyAlignment="1">
      <alignment horizontal="center" vertical="center" wrapText="1"/>
    </xf>
    <xf numFmtId="0" fontId="26" fillId="4" borderId="54" xfId="0" applyFont="1" applyFill="1" applyBorder="1" applyAlignment="1">
      <alignment horizontal="center" vertical="center" wrapText="1"/>
    </xf>
    <xf numFmtId="0" fontId="33" fillId="8" borderId="37" xfId="0" applyFont="1" applyFill="1" applyBorder="1" applyAlignment="1">
      <alignment horizontal="center" vertical="center" wrapText="1"/>
    </xf>
    <xf numFmtId="0" fontId="33" fillId="8" borderId="33" xfId="0" applyFont="1" applyFill="1" applyBorder="1" applyAlignment="1">
      <alignment horizontal="center" vertical="center" wrapText="1"/>
    </xf>
    <xf numFmtId="0" fontId="33" fillId="8" borderId="39" xfId="0" applyFont="1" applyFill="1" applyBorder="1" applyAlignment="1">
      <alignment horizontal="center" vertical="center" wrapText="1"/>
    </xf>
    <xf numFmtId="164" fontId="42" fillId="0" borderId="55" xfId="0" applyNumberFormat="1" applyFont="1" applyBorder="1" applyAlignment="1">
      <alignment horizontal="right" vertical="center" wrapText="1"/>
    </xf>
    <xf numFmtId="164" fontId="42" fillId="0" borderId="48" xfId="0" applyNumberFormat="1" applyFont="1" applyBorder="1" applyAlignment="1">
      <alignment horizontal="right" vertical="center" wrapText="1"/>
    </xf>
    <xf numFmtId="164" fontId="42" fillId="0" borderId="23" xfId="0" applyNumberFormat="1" applyFont="1" applyBorder="1" applyAlignment="1">
      <alignment horizontal="right" vertical="center" wrapText="1"/>
    </xf>
    <xf numFmtId="164" fontId="43" fillId="7" borderId="123" xfId="1" applyNumberFormat="1" applyFont="1" applyFill="1" applyBorder="1" applyAlignment="1">
      <alignment horizontal="right" vertical="center" wrapText="1"/>
    </xf>
    <xf numFmtId="164" fontId="43" fillId="7" borderId="77" xfId="1" applyNumberFormat="1" applyFont="1" applyFill="1" applyBorder="1" applyAlignment="1">
      <alignment horizontal="right" vertical="center" wrapText="1"/>
    </xf>
    <xf numFmtId="164" fontId="43" fillId="7" borderId="89" xfId="1" applyNumberFormat="1" applyFont="1" applyFill="1" applyBorder="1" applyAlignment="1">
      <alignment horizontal="right" vertical="center" wrapText="1"/>
    </xf>
    <xf numFmtId="0" fontId="43" fillId="0" borderId="119" xfId="0" applyFont="1" applyBorder="1" applyAlignment="1">
      <alignment horizontal="left" vertical="center" wrapText="1"/>
    </xf>
    <xf numFmtId="0" fontId="43" fillId="0" borderId="120" xfId="0" applyFont="1" applyBorder="1" applyAlignment="1">
      <alignment horizontal="left" vertical="center" wrapText="1"/>
    </xf>
    <xf numFmtId="164" fontId="42" fillId="0" borderId="74" xfId="0" applyNumberFormat="1" applyFont="1" applyBorder="1" applyAlignment="1">
      <alignment horizontal="right" vertical="center" wrapText="1"/>
    </xf>
    <xf numFmtId="164" fontId="42" fillId="0" borderId="50" xfId="0" applyNumberFormat="1" applyFont="1" applyBorder="1" applyAlignment="1">
      <alignment horizontal="right" vertical="center" wrapText="1"/>
    </xf>
    <xf numFmtId="164" fontId="43" fillId="7" borderId="60" xfId="1" applyNumberFormat="1" applyFont="1" applyFill="1" applyBorder="1" applyAlignment="1">
      <alignment horizontal="right" vertical="center" wrapText="1"/>
    </xf>
    <xf numFmtId="164" fontId="42" fillId="0" borderId="86" xfId="0" applyNumberFormat="1" applyFont="1" applyBorder="1" applyAlignment="1">
      <alignment horizontal="right" vertical="center" wrapText="1"/>
    </xf>
    <xf numFmtId="164" fontId="42" fillId="0" borderId="32" xfId="0" applyNumberFormat="1" applyFont="1" applyBorder="1" applyAlignment="1">
      <alignment horizontal="right" vertical="center" wrapText="1"/>
    </xf>
    <xf numFmtId="0" fontId="43" fillId="0" borderId="121" xfId="0" applyFont="1" applyBorder="1" applyAlignment="1">
      <alignment horizontal="left" vertical="center" wrapText="1"/>
    </xf>
    <xf numFmtId="0" fontId="43" fillId="0" borderId="119" xfId="0" applyFont="1" applyFill="1" applyBorder="1" applyAlignment="1">
      <alignment horizontal="left" vertical="center" wrapText="1"/>
    </xf>
    <xf numFmtId="0" fontId="43" fillId="0" borderId="120" xfId="0" applyFont="1" applyFill="1" applyBorder="1" applyAlignment="1">
      <alignment horizontal="left" vertical="center" wrapText="1"/>
    </xf>
    <xf numFmtId="0" fontId="35" fillId="0" borderId="0" xfId="0" applyFont="1" applyBorder="1" applyAlignment="1">
      <alignment horizontal="center"/>
    </xf>
    <xf numFmtId="164" fontId="42" fillId="0" borderId="106" xfId="0" applyNumberFormat="1" applyFont="1" applyBorder="1" applyAlignment="1">
      <alignment horizontal="right" vertical="center" wrapText="1"/>
    </xf>
    <xf numFmtId="164" fontId="40" fillId="0" borderId="74" xfId="1" applyNumberFormat="1" applyFont="1" applyBorder="1" applyAlignment="1">
      <alignment horizontal="center" vertical="center" wrapText="1"/>
    </xf>
    <xf numFmtId="164" fontId="40" fillId="0" borderId="50" xfId="1" applyNumberFormat="1" applyFont="1" applyBorder="1" applyAlignment="1">
      <alignment horizontal="center" vertical="center" wrapText="1"/>
    </xf>
    <xf numFmtId="164" fontId="40" fillId="0" borderId="93" xfId="1" applyNumberFormat="1" applyFont="1" applyBorder="1" applyAlignment="1">
      <alignment horizontal="center" vertical="center" wrapText="1"/>
    </xf>
    <xf numFmtId="164" fontId="40" fillId="0" borderId="78" xfId="1" applyNumberFormat="1" applyFont="1" applyBorder="1" applyAlignment="1">
      <alignment horizontal="center" vertical="center" wrapText="1"/>
    </xf>
    <xf numFmtId="164" fontId="40" fillId="0" borderId="32" xfId="1" applyNumberFormat="1" applyFont="1" applyBorder="1" applyAlignment="1">
      <alignment horizontal="center" vertical="center" wrapText="1"/>
    </xf>
    <xf numFmtId="164" fontId="40" fillId="0" borderId="53" xfId="1" applyNumberFormat="1" applyFont="1" applyBorder="1" applyAlignment="1">
      <alignment horizontal="center" vertical="center" wrapText="1"/>
    </xf>
    <xf numFmtId="164" fontId="42" fillId="0" borderId="124" xfId="0" applyNumberFormat="1" applyFont="1" applyBorder="1" applyAlignment="1">
      <alignment horizontal="right" vertical="center" wrapText="1"/>
    </xf>
    <xf numFmtId="164" fontId="40" fillId="0" borderId="46" xfId="1" applyNumberFormat="1" applyFont="1" applyBorder="1" applyAlignment="1">
      <alignment horizontal="right" vertical="center" wrapText="1"/>
    </xf>
    <xf numFmtId="164" fontId="40" fillId="0" borderId="113" xfId="1" applyNumberFormat="1" applyFont="1" applyBorder="1" applyAlignment="1">
      <alignment horizontal="right" vertical="center" wrapText="1"/>
    </xf>
    <xf numFmtId="164" fontId="40" fillId="0" borderId="78" xfId="1" applyNumberFormat="1" applyFont="1" applyBorder="1" applyAlignment="1">
      <alignment horizontal="right" vertical="center" wrapText="1"/>
    </xf>
    <xf numFmtId="164" fontId="43" fillId="7" borderId="65" xfId="1" applyNumberFormat="1" applyFont="1" applyFill="1" applyBorder="1" applyAlignment="1">
      <alignment horizontal="right" vertical="center" wrapText="1"/>
    </xf>
    <xf numFmtId="164" fontId="42" fillId="0" borderId="37" xfId="0" applyNumberFormat="1" applyFont="1" applyBorder="1" applyAlignment="1">
      <alignment horizontal="right" vertical="center" wrapText="1"/>
    </xf>
    <xf numFmtId="164" fontId="42" fillId="0" borderId="33" xfId="0" applyNumberFormat="1" applyFont="1" applyBorder="1" applyAlignment="1">
      <alignment horizontal="right" vertical="center" wrapText="1"/>
    </xf>
    <xf numFmtId="0" fontId="33" fillId="8" borderId="23" xfId="0" applyFont="1" applyFill="1" applyBorder="1" applyAlignment="1">
      <alignment horizontal="center" vertical="center" wrapText="1"/>
    </xf>
    <xf numFmtId="164" fontId="42" fillId="0" borderId="21" xfId="0" applyNumberFormat="1" applyFont="1" applyBorder="1" applyAlignment="1">
      <alignment horizontal="right" vertical="center" wrapText="1"/>
    </xf>
    <xf numFmtId="164" fontId="42" fillId="0" borderId="17" xfId="0" applyNumberFormat="1" applyFont="1" applyBorder="1" applyAlignment="1">
      <alignment horizontal="right" vertical="center" wrapText="1"/>
    </xf>
    <xf numFmtId="0" fontId="33" fillId="8" borderId="130" xfId="0" applyFont="1" applyFill="1" applyBorder="1" applyAlignment="1">
      <alignment horizontal="center" vertical="center" textRotation="60" wrapText="1"/>
    </xf>
    <xf numFmtId="0" fontId="33" fillId="8" borderId="131" xfId="0" applyFont="1" applyFill="1" applyBorder="1" applyAlignment="1">
      <alignment horizontal="center" vertical="center" textRotation="60" wrapText="1"/>
    </xf>
    <xf numFmtId="0" fontId="33" fillId="8" borderId="132" xfId="0" applyFont="1" applyFill="1" applyBorder="1" applyAlignment="1">
      <alignment horizontal="center" vertical="center" textRotation="60" wrapText="1"/>
    </xf>
    <xf numFmtId="0" fontId="37" fillId="2" borderId="33" xfId="0" applyFont="1" applyFill="1" applyBorder="1" applyAlignment="1">
      <alignment horizontal="center" vertical="center" wrapText="1"/>
    </xf>
    <xf numFmtId="0" fontId="37" fillId="2" borderId="17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37" fillId="2" borderId="93" xfId="0" applyFont="1" applyFill="1" applyBorder="1" applyAlignment="1">
      <alignment horizontal="center" vertical="center" wrapText="1"/>
    </xf>
    <xf numFmtId="0" fontId="37" fillId="2" borderId="51" xfId="0" applyFont="1" applyFill="1" applyBorder="1" applyAlignment="1">
      <alignment horizontal="center" vertical="center" wrapText="1"/>
    </xf>
    <xf numFmtId="164" fontId="40" fillId="0" borderId="10" xfId="1" applyNumberFormat="1" applyFont="1" applyBorder="1" applyAlignment="1">
      <alignment horizontal="right" vertical="center" wrapText="1"/>
    </xf>
    <xf numFmtId="164" fontId="40" fillId="0" borderId="5" xfId="1" applyNumberFormat="1" applyFont="1" applyBorder="1" applyAlignment="1">
      <alignment horizontal="right" vertical="center" wrapText="1"/>
    </xf>
    <xf numFmtId="0" fontId="26" fillId="2" borderId="62" xfId="0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 wrapText="1"/>
    </xf>
    <xf numFmtId="164" fontId="42" fillId="0" borderId="46" xfId="0" applyNumberFormat="1" applyFont="1" applyBorder="1" applyAlignment="1">
      <alignment horizontal="right" vertical="center" wrapText="1"/>
    </xf>
    <xf numFmtId="164" fontId="40" fillId="0" borderId="113" xfId="1" applyNumberFormat="1" applyFont="1" applyBorder="1" applyAlignment="1">
      <alignment horizontal="center" vertical="center" wrapText="1"/>
    </xf>
    <xf numFmtId="164" fontId="40" fillId="0" borderId="86" xfId="1" applyNumberFormat="1" applyFont="1" applyBorder="1" applyAlignment="1">
      <alignment horizontal="center" vertical="center" wrapText="1"/>
    </xf>
    <xf numFmtId="164" fontId="40" fillId="0" borderId="93" xfId="1" applyNumberFormat="1" applyFont="1" applyBorder="1" applyAlignment="1">
      <alignment horizontal="right" vertical="center" wrapText="1"/>
    </xf>
    <xf numFmtId="164" fontId="44" fillId="0" borderId="74" xfId="1" applyNumberFormat="1" applyFont="1" applyBorder="1" applyAlignment="1">
      <alignment horizontal="right" vertical="center" wrapText="1"/>
    </xf>
    <xf numFmtId="164" fontId="44" fillId="0" borderId="50" xfId="1" applyNumberFormat="1" applyFont="1" applyBorder="1" applyAlignment="1">
      <alignment horizontal="right" vertical="center" wrapText="1"/>
    </xf>
    <xf numFmtId="164" fontId="44" fillId="0" borderId="133" xfId="1" applyNumberFormat="1" applyFont="1" applyFill="1" applyBorder="1" applyAlignment="1">
      <alignment horizontal="right" vertical="center" wrapText="1"/>
    </xf>
    <xf numFmtId="164" fontId="44" fillId="0" borderId="78" xfId="1" applyNumberFormat="1" applyFont="1" applyFill="1" applyBorder="1" applyAlignment="1">
      <alignment horizontal="right" vertical="center" wrapText="1"/>
    </xf>
    <xf numFmtId="164" fontId="44" fillId="0" borderId="89" xfId="1" applyNumberFormat="1" applyFont="1" applyFill="1" applyBorder="1" applyAlignment="1">
      <alignment horizontal="center" vertical="center" wrapText="1"/>
    </xf>
    <xf numFmtId="164" fontId="40" fillId="0" borderId="4" xfId="1" applyNumberFormat="1" applyFont="1" applyBorder="1" applyAlignment="1">
      <alignment horizontal="right" vertical="center" wrapText="1"/>
    </xf>
    <xf numFmtId="164" fontId="40" fillId="0" borderId="62" xfId="1" applyNumberFormat="1" applyFont="1" applyBorder="1" applyAlignment="1">
      <alignment horizontal="right" vertical="center" wrapText="1"/>
    </xf>
    <xf numFmtId="164" fontId="44" fillId="0" borderId="46" xfId="1" applyNumberFormat="1" applyFont="1" applyFill="1" applyBorder="1" applyAlignment="1">
      <alignment horizontal="right" vertical="center" wrapText="1"/>
    </xf>
    <xf numFmtId="164" fontId="44" fillId="0" borderId="48" xfId="1" applyNumberFormat="1" applyFont="1" applyFill="1" applyBorder="1" applyAlignment="1">
      <alignment horizontal="right" vertical="center" wrapText="1"/>
    </xf>
    <xf numFmtId="164" fontId="44" fillId="0" borderId="123" xfId="1" applyNumberFormat="1" applyFont="1" applyBorder="1" applyAlignment="1">
      <alignment horizontal="center" vertical="center" wrapText="1"/>
    </xf>
    <xf numFmtId="164" fontId="44" fillId="0" borderId="77" xfId="1" applyNumberFormat="1" applyFont="1" applyBorder="1" applyAlignment="1">
      <alignment horizontal="center" vertical="center" wrapText="1"/>
    </xf>
    <xf numFmtId="164" fontId="44" fillId="0" borderId="23" xfId="1" applyNumberFormat="1" applyFont="1" applyFill="1" applyBorder="1" applyAlignment="1">
      <alignment horizontal="right" vertical="center" wrapText="1"/>
    </xf>
    <xf numFmtId="164" fontId="44" fillId="0" borderId="89" xfId="1" applyNumberFormat="1" applyFont="1" applyFill="1" applyBorder="1" applyAlignment="1">
      <alignment horizontal="right" vertical="center" wrapText="1"/>
    </xf>
    <xf numFmtId="164" fontId="44" fillId="0" borderId="77" xfId="1" applyNumberFormat="1" applyFont="1" applyFill="1" applyBorder="1" applyAlignment="1">
      <alignment horizontal="right" vertical="center" wrapText="1"/>
    </xf>
    <xf numFmtId="164" fontId="44" fillId="0" borderId="93" xfId="1" applyNumberFormat="1" applyFont="1" applyFill="1" applyBorder="1" applyAlignment="1">
      <alignment horizontal="right" vertical="center" wrapText="1"/>
    </xf>
    <xf numFmtId="164" fontId="44" fillId="0" borderId="89" xfId="1" applyNumberFormat="1" applyFont="1" applyBorder="1" applyAlignment="1">
      <alignment horizontal="right" vertical="center" wrapText="1"/>
    </xf>
    <xf numFmtId="164" fontId="44" fillId="0" borderId="77" xfId="1" applyNumberFormat="1" applyFont="1" applyBorder="1" applyAlignment="1">
      <alignment horizontal="right" vertical="center" wrapText="1"/>
    </xf>
    <xf numFmtId="164" fontId="40" fillId="0" borderId="89" xfId="1" applyNumberFormat="1" applyFont="1" applyFill="1" applyBorder="1" applyAlignment="1">
      <alignment horizontal="right" vertical="center" wrapText="1"/>
    </xf>
    <xf numFmtId="164" fontId="40" fillId="0" borderId="77" xfId="1" applyNumberFormat="1" applyFont="1" applyFill="1" applyBorder="1" applyAlignment="1">
      <alignment horizontal="right" vertical="center" wrapText="1"/>
    </xf>
    <xf numFmtId="164" fontId="40" fillId="0" borderId="53" xfId="1" applyNumberFormat="1" applyFont="1" applyBorder="1" applyAlignment="1">
      <alignment horizontal="right" vertical="center" wrapText="1"/>
    </xf>
    <xf numFmtId="164" fontId="40" fillId="0" borderId="17" xfId="1" applyNumberFormat="1" applyFont="1" applyBorder="1" applyAlignment="1">
      <alignment horizontal="right" vertical="center" wrapText="1"/>
    </xf>
    <xf numFmtId="164" fontId="40" fillId="0" borderId="0" xfId="1" applyNumberFormat="1" applyFont="1" applyBorder="1" applyAlignment="1">
      <alignment horizontal="right" vertical="center" wrapText="1"/>
    </xf>
    <xf numFmtId="164" fontId="40" fillId="0" borderId="133" xfId="1" applyNumberFormat="1" applyFont="1" applyBorder="1" applyAlignment="1">
      <alignment horizontal="right" vertical="center" wrapText="1"/>
    </xf>
    <xf numFmtId="164" fontId="42" fillId="0" borderId="128" xfId="0" applyNumberFormat="1" applyFont="1" applyBorder="1" applyAlignment="1">
      <alignment horizontal="right" vertical="center" wrapText="1"/>
    </xf>
    <xf numFmtId="164" fontId="40" fillId="0" borderId="123" xfId="1" applyNumberFormat="1" applyFont="1" applyFill="1" applyBorder="1" applyAlignment="1">
      <alignment horizontal="right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47" xfId="0" applyFont="1" applyBorder="1" applyAlignment="1">
      <alignment horizontal="center" vertical="center" wrapText="1"/>
    </xf>
    <xf numFmtId="0" fontId="10" fillId="2" borderId="112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0" fillId="2" borderId="44" xfId="0" applyFont="1" applyFill="1" applyBorder="1" applyAlignment="1">
      <alignment horizontal="center" vertical="center" textRotation="90" wrapText="1"/>
    </xf>
    <xf numFmtId="0" fontId="43" fillId="0" borderId="112" xfId="0" applyFont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 wrapText="1"/>
    </xf>
    <xf numFmtId="0" fontId="43" fillId="0" borderId="135" xfId="0" applyFont="1" applyBorder="1" applyAlignment="1">
      <alignment horizontal="center" vertical="center" wrapText="1"/>
    </xf>
    <xf numFmtId="0" fontId="43" fillId="0" borderId="75" xfId="0" applyFont="1" applyFill="1" applyBorder="1" applyAlignment="1">
      <alignment horizontal="center" vertical="center" wrapText="1"/>
    </xf>
    <xf numFmtId="0" fontId="43" fillId="0" borderId="47" xfId="0" applyFont="1" applyFill="1" applyBorder="1" applyAlignment="1">
      <alignment horizontal="center" vertical="center" wrapText="1"/>
    </xf>
    <xf numFmtId="0" fontId="39" fillId="0" borderId="65" xfId="0" applyFont="1" applyBorder="1" applyAlignment="1">
      <alignment horizontal="center" vertical="center" wrapText="1"/>
    </xf>
    <xf numFmtId="0" fontId="71" fillId="2" borderId="32" xfId="0" applyFont="1" applyFill="1" applyBorder="1" applyAlignment="1">
      <alignment horizontal="center" vertical="center" textRotation="90" wrapText="1"/>
    </xf>
    <xf numFmtId="0" fontId="72" fillId="0" borderId="49" xfId="0" applyFont="1" applyBorder="1"/>
    <xf numFmtId="0" fontId="37" fillId="2" borderId="0" xfId="0" applyFont="1" applyFill="1" applyBorder="1" applyAlignment="1">
      <alignment horizontal="center" vertical="center" textRotation="90" wrapText="1"/>
    </xf>
    <xf numFmtId="0" fontId="37" fillId="2" borderId="7" xfId="0" applyFont="1" applyFill="1" applyBorder="1" applyAlignment="1">
      <alignment horizontal="center" vertical="center" textRotation="90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164" fontId="43" fillId="0" borderId="33" xfId="1" applyNumberFormat="1" applyFont="1" applyFill="1" applyBorder="1" applyAlignment="1">
      <alignment horizontal="right" vertical="center" wrapText="1"/>
    </xf>
    <xf numFmtId="164" fontId="41" fillId="0" borderId="17" xfId="1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left" vertical="center" wrapText="1"/>
    </xf>
    <xf numFmtId="164" fontId="19" fillId="4" borderId="65" xfId="1" applyNumberFormat="1" applyFont="1" applyFill="1" applyBorder="1" applyAlignment="1">
      <alignment horizontal="center" vertical="center" wrapText="1"/>
    </xf>
    <xf numFmtId="0" fontId="12" fillId="0" borderId="105" xfId="0" applyFont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164" fontId="43" fillId="0" borderId="37" xfId="1" applyNumberFormat="1" applyFont="1" applyFill="1" applyBorder="1" applyAlignment="1">
      <alignment horizontal="right" vertical="center" wrapText="1"/>
    </xf>
    <xf numFmtId="0" fontId="38" fillId="0" borderId="82" xfId="0" applyFont="1" applyBorder="1" applyAlignment="1">
      <alignment vertical="center" wrapText="1"/>
    </xf>
    <xf numFmtId="164" fontId="30" fillId="0" borderId="65" xfId="1" applyNumberFormat="1" applyFont="1" applyBorder="1" applyAlignment="1">
      <alignment horizontal="center" vertical="center" wrapText="1"/>
    </xf>
    <xf numFmtId="164" fontId="33" fillId="0" borderId="17" xfId="1" applyNumberFormat="1" applyFont="1" applyBorder="1" applyAlignment="1">
      <alignment horizontal="center" vertical="center" wrapText="1"/>
    </xf>
    <xf numFmtId="0" fontId="37" fillId="2" borderId="60" xfId="0" applyFont="1" applyFill="1" applyBorder="1" applyAlignment="1">
      <alignment horizontal="center" vertical="center" wrapText="1"/>
    </xf>
    <xf numFmtId="0" fontId="37" fillId="2" borderId="62" xfId="0" applyFont="1" applyFill="1" applyBorder="1" applyAlignment="1">
      <alignment horizontal="center" vertical="center" wrapText="1"/>
    </xf>
    <xf numFmtId="0" fontId="37" fillId="2" borderId="52" xfId="0" applyFont="1" applyFill="1" applyBorder="1" applyAlignment="1">
      <alignment horizontal="center" vertical="center" wrapText="1"/>
    </xf>
    <xf numFmtId="0" fontId="91" fillId="0" borderId="82" xfId="0" applyFont="1" applyBorder="1" applyAlignment="1">
      <alignment vertical="center" wrapText="1"/>
    </xf>
    <xf numFmtId="164" fontId="40" fillId="0" borderId="65" xfId="1" applyNumberFormat="1" applyFont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textRotation="90" wrapText="1"/>
    </xf>
    <xf numFmtId="0" fontId="10" fillId="2" borderId="62" xfId="0" applyFont="1" applyFill="1" applyBorder="1" applyAlignment="1">
      <alignment horizontal="center" vertical="center" textRotation="90" wrapText="1"/>
    </xf>
    <xf numFmtId="0" fontId="10" fillId="2" borderId="52" xfId="0" applyFont="1" applyFill="1" applyBorder="1" applyAlignment="1">
      <alignment horizontal="center" vertical="center" textRotation="90" wrapText="1"/>
    </xf>
    <xf numFmtId="0" fontId="39" fillId="0" borderId="59" xfId="0" applyFont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horizontal="center" vertical="center" wrapText="1"/>
    </xf>
    <xf numFmtId="164" fontId="19" fillId="4" borderId="59" xfId="1" applyNumberFormat="1" applyFont="1" applyFill="1" applyBorder="1" applyAlignment="1">
      <alignment horizontal="center" vertical="center" wrapText="1"/>
    </xf>
    <xf numFmtId="164" fontId="30" fillId="0" borderId="59" xfId="1" applyNumberFormat="1" applyFont="1" applyBorder="1" applyAlignment="1">
      <alignment horizontal="center" vertical="center" wrapText="1"/>
    </xf>
    <xf numFmtId="164" fontId="33" fillId="0" borderId="21" xfId="1" applyNumberFormat="1" applyFont="1" applyBorder="1" applyAlignment="1">
      <alignment horizontal="center" vertical="center" wrapText="1"/>
    </xf>
    <xf numFmtId="164" fontId="40" fillId="0" borderId="65" xfId="1" applyNumberFormat="1" applyFont="1" applyBorder="1" applyAlignment="1">
      <alignment horizontal="right" vertical="center" wrapText="1"/>
    </xf>
    <xf numFmtId="164" fontId="40" fillId="0" borderId="59" xfId="1" applyNumberFormat="1" applyFont="1" applyBorder="1" applyAlignment="1">
      <alignment horizontal="center" vertical="center" wrapText="1"/>
    </xf>
    <xf numFmtId="0" fontId="41" fillId="2" borderId="60" xfId="0" applyFont="1" applyFill="1" applyBorder="1" applyAlignment="1">
      <alignment horizontal="center" vertical="center" wrapText="1"/>
    </xf>
    <xf numFmtId="0" fontId="41" fillId="2" borderId="62" xfId="0" applyFont="1" applyFill="1" applyBorder="1" applyAlignment="1">
      <alignment horizontal="center" vertical="center" wrapText="1"/>
    </xf>
    <xf numFmtId="0" fontId="41" fillId="2" borderId="52" xfId="0" applyFont="1" applyFill="1" applyBorder="1" applyAlignment="1">
      <alignment horizontal="center" vertical="center" wrapText="1"/>
    </xf>
    <xf numFmtId="0" fontId="18" fillId="0" borderId="81" xfId="0" applyFont="1" applyBorder="1" applyAlignment="1">
      <alignment horizontal="left" vertical="center" wrapText="1"/>
    </xf>
    <xf numFmtId="164" fontId="40" fillId="0" borderId="59" xfId="1" applyNumberFormat="1" applyFont="1" applyBorder="1" applyAlignment="1">
      <alignment horizontal="right" vertical="center" wrapText="1"/>
    </xf>
    <xf numFmtId="0" fontId="39" fillId="0" borderId="82" xfId="0" applyFont="1" applyBorder="1" applyAlignment="1">
      <alignment horizontal="left" vertical="center" wrapText="1"/>
    </xf>
    <xf numFmtId="164" fontId="41" fillId="0" borderId="21" xfId="1" applyNumberFormat="1" applyFont="1" applyBorder="1" applyAlignment="1">
      <alignment horizontal="center" vertical="center" wrapText="1"/>
    </xf>
    <xf numFmtId="164" fontId="44" fillId="0" borderId="89" xfId="1" applyNumberFormat="1" applyFont="1" applyBorder="1" applyAlignment="1">
      <alignment horizontal="center" vertical="center" wrapText="1"/>
    </xf>
    <xf numFmtId="0" fontId="14" fillId="0" borderId="82" xfId="0" applyFont="1" applyBorder="1" applyAlignment="1">
      <alignment vertical="center" wrapText="1"/>
    </xf>
    <xf numFmtId="0" fontId="39" fillId="0" borderId="81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center"/>
    </xf>
    <xf numFmtId="164" fontId="40" fillId="0" borderId="65" xfId="1" applyNumberFormat="1" applyFont="1" applyFill="1" applyBorder="1" applyAlignment="1">
      <alignment horizontal="right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38" fillId="0" borderId="88" xfId="0" applyFont="1" applyBorder="1" applyAlignment="1">
      <alignment vertical="center" wrapText="1"/>
    </xf>
    <xf numFmtId="0" fontId="38" fillId="0" borderId="90" xfId="0" applyFont="1" applyBorder="1" applyAlignment="1">
      <alignment vertical="center" wrapText="1"/>
    </xf>
    <xf numFmtId="164" fontId="30" fillId="0" borderId="89" xfId="1" applyNumberFormat="1" applyFont="1" applyBorder="1" applyAlignment="1">
      <alignment horizontal="center" vertical="center" wrapText="1"/>
    </xf>
    <xf numFmtId="164" fontId="30" fillId="0" borderId="77" xfId="1" applyNumberFormat="1" applyFont="1" applyBorder="1" applyAlignment="1">
      <alignment horizontal="center" vertical="center" wrapText="1"/>
    </xf>
    <xf numFmtId="164" fontId="19" fillId="4" borderId="89" xfId="1" applyNumberFormat="1" applyFont="1" applyFill="1" applyBorder="1" applyAlignment="1">
      <alignment horizontal="center" vertical="center" wrapText="1"/>
    </xf>
    <xf numFmtId="164" fontId="19" fillId="4" borderId="77" xfId="1" applyNumberFormat="1" applyFont="1" applyFill="1" applyBorder="1" applyAlignment="1">
      <alignment horizontal="center" vertical="center" wrapText="1"/>
    </xf>
    <xf numFmtId="164" fontId="55" fillId="0" borderId="89" xfId="1" applyNumberFormat="1" applyFont="1" applyBorder="1" applyAlignment="1">
      <alignment horizontal="right" vertical="center" wrapText="1"/>
    </xf>
    <xf numFmtId="164" fontId="55" fillId="0" borderId="77" xfId="1" applyNumberFormat="1" applyFont="1" applyBorder="1" applyAlignment="1">
      <alignment horizontal="right" vertical="center" wrapText="1"/>
    </xf>
    <xf numFmtId="164" fontId="63" fillId="0" borderId="93" xfId="1" applyNumberFormat="1" applyFont="1" applyBorder="1" applyAlignment="1">
      <alignment horizontal="right" vertical="center" wrapText="1"/>
    </xf>
    <xf numFmtId="164" fontId="63" fillId="0" borderId="48" xfId="1" applyNumberFormat="1" applyFont="1" applyBorder="1" applyAlignment="1">
      <alignment horizontal="right" vertical="center" wrapText="1"/>
    </xf>
    <xf numFmtId="0" fontId="61" fillId="0" borderId="16" xfId="0" applyFont="1" applyBorder="1" applyAlignment="1">
      <alignment horizontal="center" vertical="center" wrapText="1"/>
    </xf>
    <xf numFmtId="0" fontId="95" fillId="0" borderId="82" xfId="0" applyFont="1" applyBorder="1" applyAlignment="1">
      <alignment horizontal="left" vertical="center" wrapText="1"/>
    </xf>
    <xf numFmtId="0" fontId="58" fillId="0" borderId="65" xfId="0" applyFont="1" applyBorder="1" applyAlignment="1">
      <alignment horizontal="center" vertical="center" wrapText="1"/>
    </xf>
    <xf numFmtId="164" fontId="55" fillId="0" borderId="65" xfId="1" applyNumberFormat="1" applyFont="1" applyBorder="1" applyAlignment="1">
      <alignment horizontal="right" vertical="center" wrapText="1"/>
    </xf>
    <xf numFmtId="164" fontId="62" fillId="0" borderId="74" xfId="1" applyNumberFormat="1" applyFont="1" applyFill="1" applyBorder="1" applyAlignment="1">
      <alignment horizontal="right" vertical="center" wrapText="1"/>
    </xf>
    <xf numFmtId="164" fontId="62" fillId="0" borderId="50" xfId="1" applyNumberFormat="1" applyFont="1" applyFill="1" applyBorder="1" applyAlignment="1">
      <alignment horizontal="right" vertical="center" wrapText="1"/>
    </xf>
    <xf numFmtId="164" fontId="63" fillId="0" borderId="93" xfId="1" applyNumberFormat="1" applyFont="1" applyFill="1" applyBorder="1" applyAlignment="1">
      <alignment horizontal="right" vertical="center" wrapText="1"/>
    </xf>
    <xf numFmtId="164" fontId="63" fillId="0" borderId="78" xfId="1" applyNumberFormat="1" applyFont="1" applyFill="1" applyBorder="1" applyAlignment="1">
      <alignment horizontal="right" vertical="center" wrapText="1"/>
    </xf>
    <xf numFmtId="164" fontId="32" fillId="4" borderId="65" xfId="1" applyNumberFormat="1" applyFont="1" applyFill="1" applyBorder="1" applyAlignment="1">
      <alignment horizontal="right" vertical="center" wrapText="1"/>
    </xf>
    <xf numFmtId="164" fontId="32" fillId="4" borderId="77" xfId="1" applyNumberFormat="1" applyFont="1" applyFill="1" applyBorder="1" applyAlignment="1">
      <alignment horizontal="right" vertical="center" wrapText="1"/>
    </xf>
    <xf numFmtId="164" fontId="32" fillId="4" borderId="67" xfId="1" applyNumberFormat="1" applyFont="1" applyFill="1" applyBorder="1" applyAlignment="1">
      <alignment horizontal="right" vertical="center" wrapText="1"/>
    </xf>
    <xf numFmtId="0" fontId="10" fillId="0" borderId="60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164" fontId="55" fillId="0" borderId="89" xfId="1" applyNumberFormat="1" applyFont="1" applyFill="1" applyBorder="1" applyAlignment="1">
      <alignment horizontal="right" vertical="center" wrapText="1"/>
    </xf>
    <xf numFmtId="164" fontId="55" fillId="0" borderId="77" xfId="1" applyNumberFormat="1" applyFont="1" applyFill="1" applyBorder="1" applyAlignment="1">
      <alignment horizontal="right" vertical="center" wrapText="1"/>
    </xf>
    <xf numFmtId="164" fontId="60" fillId="0" borderId="89" xfId="1" applyNumberFormat="1" applyFont="1" applyFill="1" applyBorder="1" applyAlignment="1">
      <alignment horizontal="center" vertical="center" wrapText="1"/>
    </xf>
    <xf numFmtId="164" fontId="60" fillId="0" borderId="77" xfId="1" applyNumberFormat="1" applyFont="1" applyFill="1" applyBorder="1" applyAlignment="1">
      <alignment horizontal="center" vertical="center" wrapText="1"/>
    </xf>
    <xf numFmtId="164" fontId="62" fillId="2" borderId="89" xfId="1" applyNumberFormat="1" applyFont="1" applyFill="1" applyBorder="1" applyAlignment="1">
      <alignment horizontal="right" vertical="center" wrapText="1"/>
    </xf>
    <xf numFmtId="164" fontId="62" fillId="2" borderId="77" xfId="1" applyNumberFormat="1" applyFont="1" applyFill="1" applyBorder="1" applyAlignment="1">
      <alignment horizontal="right" vertical="center" wrapText="1"/>
    </xf>
    <xf numFmtId="164" fontId="62" fillId="2" borderId="65" xfId="1" applyNumberFormat="1" applyFont="1" applyFill="1" applyBorder="1" applyAlignment="1">
      <alignment horizontal="right" vertical="center" wrapText="1"/>
    </xf>
    <xf numFmtId="164" fontId="62" fillId="2" borderId="67" xfId="1" applyNumberFormat="1" applyFont="1" applyFill="1" applyBorder="1" applyAlignment="1">
      <alignment horizontal="right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0" fontId="13" fillId="4" borderId="52" xfId="0" applyFont="1" applyFill="1" applyBorder="1" applyAlignment="1">
      <alignment horizontal="center" vertical="center" wrapText="1"/>
    </xf>
    <xf numFmtId="0" fontId="58" fillId="0" borderId="77" xfId="0" applyFont="1" applyBorder="1" applyAlignment="1">
      <alignment horizontal="center" vertical="center" wrapText="1"/>
    </xf>
    <xf numFmtId="0" fontId="58" fillId="0" borderId="67" xfId="0" applyFont="1" applyBorder="1" applyAlignment="1">
      <alignment horizontal="center" vertical="center" wrapText="1"/>
    </xf>
    <xf numFmtId="164" fontId="62" fillId="0" borderId="32" xfId="1" applyNumberFormat="1" applyFont="1" applyFill="1" applyBorder="1" applyAlignment="1">
      <alignment horizontal="right" vertical="center" wrapText="1"/>
    </xf>
    <xf numFmtId="164" fontId="62" fillId="0" borderId="92" xfId="1" applyNumberFormat="1" applyFont="1" applyFill="1" applyBorder="1" applyAlignment="1">
      <alignment horizontal="right" vertical="center" wrapText="1"/>
    </xf>
    <xf numFmtId="0" fontId="61" fillId="2" borderId="60" xfId="0" applyFont="1" applyFill="1" applyBorder="1" applyAlignment="1">
      <alignment horizontal="center" vertical="center" wrapText="1"/>
    </xf>
    <xf numFmtId="0" fontId="61" fillId="2" borderId="62" xfId="0" applyFont="1" applyFill="1" applyBorder="1" applyAlignment="1">
      <alignment horizontal="center" vertical="center" wrapText="1"/>
    </xf>
    <xf numFmtId="0" fontId="61" fillId="2" borderId="52" xfId="0" applyFont="1" applyFill="1" applyBorder="1" applyAlignment="1">
      <alignment horizontal="center" vertical="center" wrapText="1"/>
    </xf>
    <xf numFmtId="0" fontId="71" fillId="2" borderId="32" xfId="0" applyFont="1" applyFill="1" applyBorder="1" applyAlignment="1">
      <alignment horizontal="center" vertical="center" wrapText="1"/>
    </xf>
    <xf numFmtId="0" fontId="71" fillId="2" borderId="49" xfId="0" applyFont="1" applyFill="1" applyBorder="1" applyAlignment="1">
      <alignment horizontal="center" vertical="center" wrapText="1"/>
    </xf>
    <xf numFmtId="0" fontId="51" fillId="2" borderId="30" xfId="0" applyFont="1" applyFill="1" applyBorder="1" applyAlignment="1">
      <alignment horizontal="center" vertical="center" wrapText="1"/>
    </xf>
    <xf numFmtId="0" fontId="51" fillId="2" borderId="13" xfId="0" applyFont="1" applyFill="1" applyBorder="1" applyAlignment="1">
      <alignment horizontal="center" vertical="center" wrapText="1"/>
    </xf>
    <xf numFmtId="0" fontId="51" fillId="2" borderId="31" xfId="0" applyFont="1" applyFill="1" applyBorder="1" applyAlignment="1">
      <alignment horizontal="center" vertical="center" wrapText="1"/>
    </xf>
    <xf numFmtId="0" fontId="28" fillId="2" borderId="59" xfId="0" applyFont="1" applyFill="1" applyBorder="1" applyAlignment="1">
      <alignment horizontal="center" vertical="center" wrapText="1"/>
    </xf>
    <xf numFmtId="0" fontId="28" fillId="2" borderId="62" xfId="0" applyFont="1" applyFill="1" applyBorder="1" applyAlignment="1">
      <alignment horizontal="center" vertical="center" wrapText="1"/>
    </xf>
    <xf numFmtId="0" fontId="28" fillId="2" borderId="63" xfId="0" applyFont="1" applyFill="1" applyBorder="1" applyAlignment="1">
      <alignment horizontal="center" vertical="center" wrapText="1"/>
    </xf>
    <xf numFmtId="0" fontId="28" fillId="2" borderId="60" xfId="0" applyFont="1" applyFill="1" applyBorder="1" applyAlignment="1">
      <alignment horizontal="center" vertical="center" wrapText="1"/>
    </xf>
    <xf numFmtId="0" fontId="28" fillId="2" borderId="52" xfId="0" applyFont="1" applyFill="1" applyBorder="1" applyAlignment="1">
      <alignment horizontal="center" vertical="center" wrapText="1"/>
    </xf>
    <xf numFmtId="0" fontId="54" fillId="2" borderId="75" xfId="0" applyFont="1" applyFill="1" applyBorder="1" applyAlignment="1">
      <alignment horizontal="center" vertical="center" textRotation="90" wrapText="1"/>
    </xf>
    <xf numFmtId="0" fontId="54" fillId="2" borderId="44" xfId="0" applyFont="1" applyFill="1" applyBorder="1" applyAlignment="1">
      <alignment horizontal="center" vertical="center" textRotation="90" wrapText="1"/>
    </xf>
    <xf numFmtId="0" fontId="61" fillId="2" borderId="60" xfId="0" applyFont="1" applyFill="1" applyBorder="1" applyAlignment="1">
      <alignment horizontal="center" vertical="center" textRotation="90" wrapText="1"/>
    </xf>
    <xf numFmtId="0" fontId="61" fillId="2" borderId="62" xfId="0" applyFont="1" applyFill="1" applyBorder="1" applyAlignment="1">
      <alignment horizontal="center" vertical="center" textRotation="90" wrapText="1"/>
    </xf>
    <xf numFmtId="0" fontId="61" fillId="2" borderId="52" xfId="0" applyFont="1" applyFill="1" applyBorder="1" applyAlignment="1">
      <alignment horizontal="center" vertical="center" textRotation="90" wrapText="1"/>
    </xf>
    <xf numFmtId="164" fontId="55" fillId="0" borderId="74" xfId="1" applyNumberFormat="1" applyFont="1" applyBorder="1" applyAlignment="1">
      <alignment horizontal="right" vertical="center" wrapText="1"/>
    </xf>
    <xf numFmtId="164" fontId="55" fillId="0" borderId="50" xfId="1" applyNumberFormat="1" applyFont="1" applyBorder="1" applyAlignment="1">
      <alignment horizontal="right" vertical="center" wrapText="1"/>
    </xf>
    <xf numFmtId="164" fontId="55" fillId="0" borderId="32" xfId="1" applyNumberFormat="1" applyFont="1" applyBorder="1" applyAlignment="1">
      <alignment horizontal="right" vertical="center" wrapText="1"/>
    </xf>
    <xf numFmtId="164" fontId="55" fillId="0" borderId="92" xfId="1" applyNumberFormat="1" applyFont="1" applyBorder="1" applyAlignment="1">
      <alignment horizontal="right" vertical="center" wrapText="1"/>
    </xf>
    <xf numFmtId="164" fontId="63" fillId="0" borderId="78" xfId="1" applyNumberFormat="1" applyFont="1" applyBorder="1" applyAlignment="1">
      <alignment horizontal="right" vertical="center" wrapText="1"/>
    </xf>
    <xf numFmtId="0" fontId="61" fillId="2" borderId="12" xfId="0" applyFont="1" applyFill="1" applyBorder="1" applyAlignment="1">
      <alignment horizontal="center" vertical="center" wrapText="1"/>
    </xf>
    <xf numFmtId="0" fontId="61" fillId="2" borderId="61" xfId="0" applyFont="1" applyFill="1" applyBorder="1" applyAlignment="1">
      <alignment horizontal="center" vertical="center" wrapText="1"/>
    </xf>
    <xf numFmtId="0" fontId="61" fillId="2" borderId="14" xfId="0" applyFont="1" applyFill="1" applyBorder="1" applyAlignment="1">
      <alignment horizontal="center" vertical="center" wrapText="1"/>
    </xf>
    <xf numFmtId="0" fontId="59" fillId="0" borderId="82" xfId="0" applyFont="1" applyBorder="1" applyAlignment="1">
      <alignment horizontal="left" vertical="center" wrapText="1"/>
    </xf>
    <xf numFmtId="0" fontId="57" fillId="0" borderId="0" xfId="0" applyFont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59" fillId="0" borderId="88" xfId="0" applyFont="1" applyBorder="1" applyAlignment="1">
      <alignment horizontal="left" vertical="center" wrapText="1"/>
    </xf>
    <xf numFmtId="0" fontId="59" fillId="0" borderId="83" xfId="0" applyFont="1" applyBorder="1" applyAlignment="1">
      <alignment horizontal="left" vertical="center" wrapText="1"/>
    </xf>
    <xf numFmtId="164" fontId="63" fillId="0" borderId="53" xfId="1" applyNumberFormat="1" applyFont="1" applyBorder="1" applyAlignment="1">
      <alignment horizontal="right" vertical="center" wrapText="1"/>
    </xf>
    <xf numFmtId="164" fontId="63" fillId="0" borderId="114" xfId="1" applyNumberFormat="1" applyFont="1" applyBorder="1" applyAlignment="1">
      <alignment horizontal="right" vertical="center" wrapText="1"/>
    </xf>
    <xf numFmtId="0" fontId="55" fillId="0" borderId="0" xfId="0" applyFont="1" applyBorder="1" applyAlignment="1">
      <alignment horizontal="center"/>
    </xf>
    <xf numFmtId="164" fontId="62" fillId="2" borderId="62" xfId="1" applyNumberFormat="1" applyFont="1" applyFill="1" applyBorder="1" applyAlignment="1">
      <alignment horizontal="right" vertical="center" wrapText="1"/>
    </xf>
    <xf numFmtId="164" fontId="62" fillId="2" borderId="91" xfId="1" applyNumberFormat="1" applyFont="1" applyFill="1" applyBorder="1" applyAlignment="1">
      <alignment horizontal="right" vertical="center" wrapText="1"/>
    </xf>
    <xf numFmtId="0" fontId="61" fillId="2" borderId="10" xfId="0" applyFont="1" applyFill="1" applyBorder="1" applyAlignment="1">
      <alignment horizontal="center" vertical="center" wrapText="1"/>
    </xf>
    <xf numFmtId="0" fontId="61" fillId="2" borderId="0" xfId="0" applyFont="1" applyFill="1" applyBorder="1" applyAlignment="1">
      <alignment horizontal="center" vertical="center" wrapText="1"/>
    </xf>
    <xf numFmtId="0" fontId="61" fillId="2" borderId="7" xfId="0" applyFont="1" applyFill="1" applyBorder="1" applyAlignment="1">
      <alignment horizontal="center" vertical="center" wrapText="1"/>
    </xf>
    <xf numFmtId="0" fontId="61" fillId="4" borderId="60" xfId="0" applyFont="1" applyFill="1" applyBorder="1" applyAlignment="1">
      <alignment horizontal="center" vertical="center" wrapText="1"/>
    </xf>
    <xf numFmtId="0" fontId="61" fillId="4" borderId="62" xfId="0" applyFont="1" applyFill="1" applyBorder="1" applyAlignment="1">
      <alignment horizontal="center" vertical="center" wrapText="1"/>
    </xf>
    <xf numFmtId="0" fontId="61" fillId="4" borderId="52" xfId="0" applyFont="1" applyFill="1" applyBorder="1" applyAlignment="1">
      <alignment horizontal="center" vertical="center" wrapText="1"/>
    </xf>
    <xf numFmtId="4" fontId="78" fillId="0" borderId="0" xfId="0" applyNumberFormat="1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/>
    </xf>
    <xf numFmtId="43" fontId="13" fillId="5" borderId="26" xfId="1" applyFont="1" applyFill="1" applyBorder="1" applyAlignment="1">
      <alignment horizontal="center"/>
    </xf>
    <xf numFmtId="43" fontId="13" fillId="5" borderId="27" xfId="1" applyFont="1" applyFill="1" applyBorder="1" applyAlignment="1">
      <alignment horizontal="center"/>
    </xf>
    <xf numFmtId="43" fontId="13" fillId="5" borderId="107" xfId="1" applyFont="1" applyFill="1" applyBorder="1" applyAlignment="1">
      <alignment horizontal="center" wrapText="1"/>
    </xf>
    <xf numFmtId="43" fontId="13" fillId="5" borderId="27" xfId="1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164" fontId="36" fillId="0" borderId="7" xfId="1" applyNumberFormat="1" applyFont="1" applyBorder="1" applyAlignment="1">
      <alignment horizontal="center" vertical="center"/>
    </xf>
    <xf numFmtId="164" fontId="36" fillId="0" borderId="0" xfId="1" applyNumberFormat="1" applyFont="1" applyBorder="1" applyAlignment="1">
      <alignment horizontal="center" vertical="center"/>
    </xf>
    <xf numFmtId="0" fontId="12" fillId="2" borderId="125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43" fontId="13" fillId="5" borderId="58" xfId="1" applyFont="1" applyFill="1" applyBorder="1" applyAlignment="1">
      <alignment horizontal="center"/>
    </xf>
    <xf numFmtId="43" fontId="13" fillId="5" borderId="29" xfId="1" applyFont="1" applyFill="1" applyBorder="1" applyAlignment="1">
      <alignment horizontal="center"/>
    </xf>
    <xf numFmtId="164" fontId="17" fillId="0" borderId="10" xfId="1" applyNumberFormat="1" applyFont="1" applyFill="1" applyBorder="1" applyAlignment="1">
      <alignment horizontal="left" wrapText="1"/>
    </xf>
    <xf numFmtId="0" fontId="93" fillId="0" borderId="0" xfId="0" applyFont="1" applyAlignment="1">
      <alignment horizontal="left"/>
    </xf>
    <xf numFmtId="0" fontId="18" fillId="4" borderId="30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 vertical="center"/>
    </xf>
    <xf numFmtId="0" fontId="18" fillId="4" borderId="64" xfId="0" applyFont="1" applyFill="1" applyBorder="1" applyAlignment="1">
      <alignment horizontal="center"/>
    </xf>
    <xf numFmtId="0" fontId="18" fillId="4" borderId="21" xfId="0" applyFont="1" applyFill="1" applyBorder="1" applyAlignment="1">
      <alignment horizontal="center"/>
    </xf>
    <xf numFmtId="0" fontId="18" fillId="4" borderId="38" xfId="0" applyFont="1" applyFill="1" applyBorder="1" applyAlignment="1">
      <alignment horizontal="center"/>
    </xf>
    <xf numFmtId="43" fontId="13" fillId="5" borderId="49" xfId="1" applyFont="1" applyFill="1" applyBorder="1" applyAlignment="1">
      <alignment horizontal="center"/>
    </xf>
    <xf numFmtId="43" fontId="13" fillId="5" borderId="36" xfId="1" applyFont="1" applyFill="1" applyBorder="1" applyAlignment="1">
      <alignment horizontal="center"/>
    </xf>
    <xf numFmtId="4" fontId="78" fillId="0" borderId="173" xfId="0" applyNumberFormat="1" applyFont="1" applyBorder="1" applyAlignment="1">
      <alignment horizontal="center" vertical="center" wrapText="1"/>
    </xf>
    <xf numFmtId="4" fontId="78" fillId="0" borderId="103" xfId="0" applyNumberFormat="1" applyFont="1" applyBorder="1" applyAlignment="1">
      <alignment horizontal="center" vertical="center" wrapText="1"/>
    </xf>
    <xf numFmtId="43" fontId="13" fillId="5" borderId="54" xfId="1" applyFont="1" applyFill="1" applyBorder="1" applyAlignment="1">
      <alignment horizontal="center" wrapText="1"/>
    </xf>
    <xf numFmtId="43" fontId="13" fillId="5" borderId="51" xfId="1" applyFont="1" applyFill="1" applyBorder="1" applyAlignment="1">
      <alignment horizontal="center" wrapText="1"/>
    </xf>
    <xf numFmtId="164" fontId="35" fillId="0" borderId="0" xfId="1" applyNumberFormat="1" applyFont="1" applyAlignment="1">
      <alignment horizontal="center"/>
    </xf>
    <xf numFmtId="164" fontId="10" fillId="2" borderId="12" xfId="1" applyNumberFormat="1" applyFont="1" applyFill="1" applyBorder="1" applyAlignment="1">
      <alignment horizontal="center" vertical="center" wrapText="1"/>
    </xf>
    <xf numFmtId="164" fontId="10" fillId="2" borderId="61" xfId="1" applyNumberFormat="1" applyFont="1" applyFill="1" applyBorder="1" applyAlignment="1">
      <alignment horizontal="center" vertical="center" wrapText="1"/>
    </xf>
    <xf numFmtId="164" fontId="10" fillId="2" borderId="14" xfId="1" applyNumberFormat="1" applyFont="1" applyFill="1" applyBorder="1" applyAlignment="1">
      <alignment horizontal="center" vertical="center" wrapText="1"/>
    </xf>
    <xf numFmtId="164" fontId="25" fillId="2" borderId="87" xfId="1" applyNumberFormat="1" applyFont="1" applyFill="1" applyBorder="1" applyAlignment="1">
      <alignment horizontal="center" vertical="center" wrapText="1"/>
    </xf>
    <xf numFmtId="164" fontId="25" fillId="2" borderId="126" xfId="1" applyNumberFormat="1" applyFont="1" applyFill="1" applyBorder="1" applyAlignment="1">
      <alignment horizontal="center" vertical="center" wrapText="1"/>
    </xf>
    <xf numFmtId="164" fontId="25" fillId="2" borderId="127" xfId="1" applyNumberFormat="1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2" fillId="2" borderId="75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7" workbookViewId="0">
      <selection activeCell="G8" sqref="G8"/>
    </sheetView>
  </sheetViews>
  <sheetFormatPr defaultRowHeight="15" x14ac:dyDescent="0.25"/>
  <cols>
    <col min="1" max="1" width="5.85546875" customWidth="1"/>
    <col min="2" max="2" width="49.7109375" customWidth="1"/>
    <col min="3" max="3" width="17.7109375" customWidth="1"/>
    <col min="4" max="4" width="16.28515625" customWidth="1"/>
    <col min="5" max="5" width="14.140625" customWidth="1"/>
  </cols>
  <sheetData>
    <row r="1" spans="1:6" s="85" customFormat="1" ht="36.75" customHeight="1" thickBot="1" x14ac:dyDescent="0.3">
      <c r="A1" s="484" t="s">
        <v>233</v>
      </c>
      <c r="B1" s="484"/>
      <c r="C1" s="484"/>
      <c r="D1" s="484"/>
      <c r="E1" s="484"/>
      <c r="F1" s="438"/>
    </row>
    <row r="2" spans="1:6" s="85" customFormat="1" ht="42.75" customHeight="1" thickTop="1" thickBot="1" x14ac:dyDescent="0.3">
      <c r="A2" s="439" t="s">
        <v>184</v>
      </c>
      <c r="B2" s="297" t="s">
        <v>185</v>
      </c>
      <c r="C2" s="440" t="s">
        <v>234</v>
      </c>
      <c r="D2" s="441" t="s">
        <v>235</v>
      </c>
      <c r="E2" s="302" t="s">
        <v>240</v>
      </c>
      <c r="F2" s="328"/>
    </row>
    <row r="3" spans="1:6" s="445" customFormat="1" ht="27.75" customHeight="1" thickBot="1" x14ac:dyDescent="0.3">
      <c r="A3" s="485" t="s">
        <v>186</v>
      </c>
      <c r="B3" s="486"/>
      <c r="C3" s="442">
        <v>5350000</v>
      </c>
      <c r="D3" s="442">
        <v>5450000</v>
      </c>
      <c r="E3" s="443">
        <f>-(C3-D3)</f>
        <v>100000</v>
      </c>
      <c r="F3" s="444"/>
    </row>
    <row r="4" spans="1:6" s="445" customFormat="1" ht="27.75" customHeight="1" thickBot="1" x14ac:dyDescent="0.3">
      <c r="A4" s="487" t="s">
        <v>187</v>
      </c>
      <c r="B4" s="488"/>
      <c r="C4" s="446">
        <v>4500000</v>
      </c>
      <c r="D4" s="446">
        <v>4600000</v>
      </c>
      <c r="E4" s="443">
        <f t="shared" ref="E4:E17" si="0">-(C4-D4)</f>
        <v>100000</v>
      </c>
      <c r="F4" s="444"/>
    </row>
    <row r="5" spans="1:6" s="445" customFormat="1" ht="27.75" customHeight="1" thickBot="1" x14ac:dyDescent="0.3">
      <c r="A5" s="459" t="s">
        <v>128</v>
      </c>
      <c r="B5" s="457" t="s">
        <v>188</v>
      </c>
      <c r="C5" s="403">
        <v>3518000</v>
      </c>
      <c r="D5" s="403">
        <v>3578000</v>
      </c>
      <c r="E5" s="448">
        <f t="shared" si="0"/>
        <v>60000</v>
      </c>
      <c r="F5" s="444"/>
    </row>
    <row r="6" spans="1:6" s="445" customFormat="1" ht="27.75" customHeight="1" thickBot="1" x14ac:dyDescent="0.3">
      <c r="A6" s="459" t="s">
        <v>129</v>
      </c>
      <c r="B6" s="457" t="s">
        <v>189</v>
      </c>
      <c r="C6" s="403">
        <v>260000</v>
      </c>
      <c r="D6" s="403">
        <v>260000</v>
      </c>
      <c r="E6" s="448">
        <f t="shared" si="0"/>
        <v>0</v>
      </c>
      <c r="F6" s="444"/>
    </row>
    <row r="7" spans="1:6" s="445" customFormat="1" ht="27.75" customHeight="1" thickBot="1" x14ac:dyDescent="0.3">
      <c r="A7" s="459" t="s">
        <v>190</v>
      </c>
      <c r="B7" s="457" t="s">
        <v>191</v>
      </c>
      <c r="C7" s="403">
        <v>162000</v>
      </c>
      <c r="D7" s="403">
        <v>162000</v>
      </c>
      <c r="E7" s="448">
        <f t="shared" si="0"/>
        <v>0</v>
      </c>
      <c r="F7" s="444"/>
    </row>
    <row r="8" spans="1:6" s="445" customFormat="1" ht="27.75" customHeight="1" thickBot="1" x14ac:dyDescent="0.3">
      <c r="A8" s="459" t="s">
        <v>192</v>
      </c>
      <c r="B8" s="457" t="s">
        <v>71</v>
      </c>
      <c r="C8" s="449">
        <v>300000</v>
      </c>
      <c r="D8" s="449">
        <v>300000</v>
      </c>
      <c r="E8" s="448">
        <f t="shared" si="0"/>
        <v>0</v>
      </c>
      <c r="F8" s="444"/>
    </row>
    <row r="9" spans="1:6" s="445" customFormat="1" ht="27.75" customHeight="1" thickBot="1" x14ac:dyDescent="0.3">
      <c r="A9" s="459" t="s">
        <v>193</v>
      </c>
      <c r="B9" s="460" t="s">
        <v>208</v>
      </c>
      <c r="C9" s="451">
        <v>20000</v>
      </c>
      <c r="D9" s="451">
        <v>20000</v>
      </c>
      <c r="E9" s="448">
        <f t="shared" si="0"/>
        <v>0</v>
      </c>
      <c r="F9" s="444"/>
    </row>
    <row r="10" spans="1:6" s="445" customFormat="1" ht="27.75" customHeight="1" thickBot="1" x14ac:dyDescent="0.3">
      <c r="A10" s="459" t="s">
        <v>195</v>
      </c>
      <c r="B10" s="460" t="s">
        <v>209</v>
      </c>
      <c r="C10" s="451">
        <v>10000</v>
      </c>
      <c r="D10" s="451">
        <v>10000</v>
      </c>
      <c r="E10" s="448">
        <f t="shared" si="0"/>
        <v>0</v>
      </c>
      <c r="F10" s="444"/>
    </row>
    <row r="11" spans="1:6" s="445" customFormat="1" ht="27.75" customHeight="1" thickBot="1" x14ac:dyDescent="0.3">
      <c r="A11" s="459" t="s">
        <v>210</v>
      </c>
      <c r="B11" s="457" t="s">
        <v>214</v>
      </c>
      <c r="C11" s="452">
        <v>100000</v>
      </c>
      <c r="D11" s="452">
        <v>100000</v>
      </c>
      <c r="E11" s="448">
        <f t="shared" si="0"/>
        <v>0</v>
      </c>
      <c r="F11" s="444"/>
    </row>
    <row r="12" spans="1:6" s="445" customFormat="1" ht="27.75" customHeight="1" thickBot="1" x14ac:dyDescent="0.3">
      <c r="A12" s="459" t="s">
        <v>211</v>
      </c>
      <c r="B12" s="457" t="s">
        <v>194</v>
      </c>
      <c r="C12" s="403">
        <v>10000</v>
      </c>
      <c r="D12" s="403">
        <v>10000</v>
      </c>
      <c r="E12" s="448">
        <f t="shared" si="0"/>
        <v>0</v>
      </c>
      <c r="F12" s="444"/>
    </row>
    <row r="13" spans="1:6" s="445" customFormat="1" ht="27.75" customHeight="1" thickBot="1" x14ac:dyDescent="0.3">
      <c r="A13" s="459" t="s">
        <v>212</v>
      </c>
      <c r="B13" s="457" t="s">
        <v>196</v>
      </c>
      <c r="C13" s="403">
        <v>120000</v>
      </c>
      <c r="D13" s="403">
        <v>160000</v>
      </c>
      <c r="E13" s="448">
        <f t="shared" si="0"/>
        <v>40000</v>
      </c>
      <c r="F13" s="444"/>
    </row>
    <row r="14" spans="1:6" s="445" customFormat="1" ht="27.75" customHeight="1" thickBot="1" x14ac:dyDescent="0.3">
      <c r="A14" s="487" t="s">
        <v>197</v>
      </c>
      <c r="B14" s="488"/>
      <c r="C14" s="453">
        <v>850000</v>
      </c>
      <c r="D14" s="453">
        <v>850000</v>
      </c>
      <c r="E14" s="443">
        <f t="shared" si="0"/>
        <v>0</v>
      </c>
      <c r="F14" s="444"/>
    </row>
    <row r="15" spans="1:6" s="445" customFormat="1" ht="27.75" customHeight="1" thickBot="1" x14ac:dyDescent="0.3">
      <c r="A15" s="461" t="s">
        <v>130</v>
      </c>
      <c r="B15" s="462" t="s">
        <v>213</v>
      </c>
      <c r="C15" s="454">
        <v>450000</v>
      </c>
      <c r="D15" s="454">
        <v>450000</v>
      </c>
      <c r="E15" s="448">
        <f t="shared" si="0"/>
        <v>0</v>
      </c>
      <c r="F15" s="444"/>
    </row>
    <row r="16" spans="1:6" s="445" customFormat="1" ht="27.75" customHeight="1" thickBot="1" x14ac:dyDescent="0.3">
      <c r="A16" s="461" t="s">
        <v>131</v>
      </c>
      <c r="B16" s="463" t="s">
        <v>215</v>
      </c>
      <c r="C16" s="454">
        <v>400000</v>
      </c>
      <c r="D16" s="454">
        <v>400000</v>
      </c>
      <c r="E16" s="448">
        <f t="shared" si="0"/>
        <v>0</v>
      </c>
      <c r="F16" s="444"/>
    </row>
    <row r="17" spans="1:6" s="445" customFormat="1" ht="27.75" customHeight="1" thickBot="1" x14ac:dyDescent="0.3">
      <c r="A17" s="489" t="s">
        <v>198</v>
      </c>
      <c r="B17" s="490"/>
      <c r="C17" s="455">
        <v>5350000</v>
      </c>
      <c r="D17" s="455">
        <v>5450000</v>
      </c>
      <c r="E17" s="456">
        <f t="shared" si="0"/>
        <v>100000</v>
      </c>
      <c r="F17" s="444"/>
    </row>
    <row r="18" spans="1:6" ht="15.75" thickTop="1" x14ac:dyDescent="0.25"/>
  </sheetData>
  <mergeCells count="5">
    <mergeCell ref="A1:E1"/>
    <mergeCell ref="A3:B3"/>
    <mergeCell ref="A4:B4"/>
    <mergeCell ref="A14:B14"/>
    <mergeCell ref="A17:B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4" workbookViewId="0">
      <selection activeCell="H8" sqref="H8"/>
    </sheetView>
  </sheetViews>
  <sheetFormatPr defaultRowHeight="15" x14ac:dyDescent="0.25"/>
  <cols>
    <col min="1" max="1" width="5" customWidth="1"/>
    <col min="2" max="2" width="58.85546875" customWidth="1"/>
    <col min="3" max="3" width="16.140625" customWidth="1"/>
    <col min="4" max="4" width="14" customWidth="1"/>
    <col min="5" max="5" width="15.7109375" customWidth="1"/>
    <col min="6" max="6" width="13.7109375" style="85" customWidth="1"/>
    <col min="7" max="7" width="10.5703125" customWidth="1"/>
    <col min="8" max="10" width="10.5703125" style="85" customWidth="1"/>
  </cols>
  <sheetData>
    <row r="1" spans="1:6" ht="96" customHeight="1" x14ac:dyDescent="0.35">
      <c r="A1" s="491" t="s">
        <v>67</v>
      </c>
      <c r="B1" s="491"/>
      <c r="C1" s="491"/>
      <c r="D1" s="491"/>
      <c r="E1" s="491"/>
      <c r="F1" s="310"/>
    </row>
    <row r="2" spans="1:6" ht="18.75" customHeight="1" thickBot="1" x14ac:dyDescent="0.4">
      <c r="A2" s="492" t="s">
        <v>232</v>
      </c>
      <c r="B2" s="492"/>
      <c r="C2" s="492"/>
      <c r="D2" s="492"/>
      <c r="E2" s="492"/>
      <c r="F2" s="311"/>
    </row>
    <row r="3" spans="1:6" ht="33.75" customHeight="1" thickTop="1" thickBot="1" x14ac:dyDescent="0.3">
      <c r="A3" s="306" t="s">
        <v>68</v>
      </c>
      <c r="B3" s="307" t="s">
        <v>69</v>
      </c>
      <c r="C3" s="356" t="s">
        <v>200</v>
      </c>
      <c r="D3" s="324" t="s">
        <v>238</v>
      </c>
      <c r="E3" s="333" t="s">
        <v>241</v>
      </c>
      <c r="F3" s="334" t="s">
        <v>199</v>
      </c>
    </row>
    <row r="4" spans="1:6" ht="27" customHeight="1" thickTop="1" thickBot="1" x14ac:dyDescent="0.3">
      <c r="A4" s="303">
        <v>0</v>
      </c>
      <c r="B4" s="325" t="s">
        <v>70</v>
      </c>
      <c r="C4" s="464">
        <f>SUM(C5:C13)</f>
        <v>4600000</v>
      </c>
      <c r="D4" s="465">
        <f>SUM(D5:D13)</f>
        <v>56473.530000000006</v>
      </c>
      <c r="E4" s="466">
        <f>SUM(C4:D4)</f>
        <v>4656473.53</v>
      </c>
      <c r="F4" s="467">
        <f>E4-C4</f>
        <v>56473.530000000261</v>
      </c>
    </row>
    <row r="5" spans="1:6" ht="27" customHeight="1" thickBot="1" x14ac:dyDescent="0.3">
      <c r="A5" s="353">
        <v>1</v>
      </c>
      <c r="B5" s="447" t="s">
        <v>188</v>
      </c>
      <c r="C5" s="403">
        <v>3578000</v>
      </c>
      <c r="D5" s="468">
        <v>536</v>
      </c>
      <c r="E5" s="469">
        <f>C5+D5+D7</f>
        <v>3613076</v>
      </c>
      <c r="F5" s="448">
        <f>E5-C5</f>
        <v>35076</v>
      </c>
    </row>
    <row r="6" spans="1:6" ht="27" customHeight="1" thickBot="1" x14ac:dyDescent="0.3">
      <c r="A6" s="353">
        <v>2</v>
      </c>
      <c r="B6" s="447" t="s">
        <v>189</v>
      </c>
      <c r="C6" s="403">
        <v>260000</v>
      </c>
      <c r="D6" s="468">
        <v>8</v>
      </c>
      <c r="E6" s="469">
        <f t="shared" ref="E6:E12" si="0">C6+D6</f>
        <v>260008</v>
      </c>
      <c r="F6" s="448">
        <f t="shared" ref="F6:F13" si="1">E6-C6</f>
        <v>8</v>
      </c>
    </row>
    <row r="7" spans="1:6" ht="27" customHeight="1" thickBot="1" x14ac:dyDescent="0.3">
      <c r="A7" s="353">
        <v>3</v>
      </c>
      <c r="B7" s="447" t="s">
        <v>191</v>
      </c>
      <c r="C7" s="403">
        <v>162000</v>
      </c>
      <c r="D7" s="468">
        <v>34540</v>
      </c>
      <c r="E7" s="469">
        <f>C7</f>
        <v>162000</v>
      </c>
      <c r="F7" s="448">
        <f t="shared" si="1"/>
        <v>0</v>
      </c>
    </row>
    <row r="8" spans="1:6" s="85" customFormat="1" ht="27" customHeight="1" thickBot="1" x14ac:dyDescent="0.3">
      <c r="A8" s="353">
        <v>4</v>
      </c>
      <c r="B8" s="447" t="s">
        <v>71</v>
      </c>
      <c r="C8" s="449">
        <v>300000</v>
      </c>
      <c r="D8" s="468">
        <v>6642.65</v>
      </c>
      <c r="E8" s="469">
        <f>C8+D8-5000-1642.65</f>
        <v>300000</v>
      </c>
      <c r="F8" s="448">
        <f t="shared" si="1"/>
        <v>0</v>
      </c>
    </row>
    <row r="9" spans="1:6" s="85" customFormat="1" ht="27" customHeight="1" thickBot="1" x14ac:dyDescent="0.3">
      <c r="A9" s="353">
        <v>5</v>
      </c>
      <c r="B9" s="450" t="s">
        <v>208</v>
      </c>
      <c r="C9" s="451">
        <v>20000</v>
      </c>
      <c r="D9" s="468">
        <v>45.87</v>
      </c>
      <c r="E9" s="469">
        <f t="shared" si="0"/>
        <v>20045.87</v>
      </c>
      <c r="F9" s="448">
        <f t="shared" si="1"/>
        <v>45.869999999998981</v>
      </c>
    </row>
    <row r="10" spans="1:6" s="85" customFormat="1" ht="27" customHeight="1" thickBot="1" x14ac:dyDescent="0.3">
      <c r="A10" s="353">
        <v>6</v>
      </c>
      <c r="B10" s="470" t="s">
        <v>209</v>
      </c>
      <c r="C10" s="451">
        <v>10000</v>
      </c>
      <c r="D10" s="468"/>
      <c r="E10" s="469">
        <f>C10+D10+5000</f>
        <v>15000</v>
      </c>
      <c r="F10" s="448">
        <f t="shared" si="1"/>
        <v>5000</v>
      </c>
    </row>
    <row r="11" spans="1:6" s="85" customFormat="1" ht="27" customHeight="1" thickBot="1" x14ac:dyDescent="0.3">
      <c r="A11" s="355">
        <v>7</v>
      </c>
      <c r="B11" s="458" t="s">
        <v>214</v>
      </c>
      <c r="C11" s="452">
        <v>100000</v>
      </c>
      <c r="D11" s="471">
        <v>68</v>
      </c>
      <c r="E11" s="469">
        <f>C11+D11+1642.65</f>
        <v>101710.65</v>
      </c>
      <c r="F11" s="448">
        <f t="shared" si="1"/>
        <v>1710.6499999999942</v>
      </c>
    </row>
    <row r="12" spans="1:6" s="85" customFormat="1" ht="27" customHeight="1" thickBot="1" x14ac:dyDescent="0.3">
      <c r="A12" s="355">
        <v>8</v>
      </c>
      <c r="B12" s="447" t="s">
        <v>194</v>
      </c>
      <c r="C12" s="403">
        <v>10000</v>
      </c>
      <c r="D12" s="471">
        <v>14600</v>
      </c>
      <c r="E12" s="469">
        <f t="shared" si="0"/>
        <v>24600</v>
      </c>
      <c r="F12" s="448">
        <f t="shared" si="1"/>
        <v>14600</v>
      </c>
    </row>
    <row r="13" spans="1:6" s="85" customFormat="1" ht="27" customHeight="1" thickBot="1" x14ac:dyDescent="0.3">
      <c r="A13" s="354">
        <v>9</v>
      </c>
      <c r="B13" s="472" t="s">
        <v>196</v>
      </c>
      <c r="C13" s="403">
        <v>160000</v>
      </c>
      <c r="D13" s="473">
        <v>33.01</v>
      </c>
      <c r="E13" s="469">
        <f>C13+D13</f>
        <v>160033.01</v>
      </c>
      <c r="F13" s="448">
        <f t="shared" si="1"/>
        <v>33.010000000009313</v>
      </c>
    </row>
    <row r="14" spans="1:6" ht="27" customHeight="1" thickTop="1" thickBot="1" x14ac:dyDescent="0.3">
      <c r="A14" s="304">
        <v>0</v>
      </c>
      <c r="B14" s="326" t="s">
        <v>50</v>
      </c>
      <c r="C14" s="474">
        <f>SUM(C5:C13)</f>
        <v>4600000</v>
      </c>
      <c r="D14" s="475">
        <f>SUM(D5:D13)</f>
        <v>56473.530000000006</v>
      </c>
      <c r="E14" s="476">
        <f>SUM(E5:E13)</f>
        <v>4656473.53</v>
      </c>
      <c r="F14" s="477">
        <f>SUM(F5:F13)</f>
        <v>56473.53</v>
      </c>
    </row>
    <row r="15" spans="1:6" ht="27" customHeight="1" thickTop="1" thickBot="1" x14ac:dyDescent="0.3">
      <c r="A15" s="305"/>
      <c r="B15" s="327" t="s">
        <v>72</v>
      </c>
      <c r="C15" s="478"/>
      <c r="D15" s="479"/>
      <c r="E15" s="480">
        <v>43.09</v>
      </c>
      <c r="F15" s="481"/>
    </row>
    <row r="16" spans="1:6" ht="9.75" customHeight="1" thickTop="1" x14ac:dyDescent="0.25"/>
  </sheetData>
  <mergeCells count="2">
    <mergeCell ref="A1:E1"/>
    <mergeCell ref="A2:E2"/>
  </mergeCells>
  <pageMargins left="0.47244094488188981" right="0.19685039370078741" top="0.74803149606299213" bottom="0.74803149606299213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G80" sqref="G80"/>
    </sheetView>
  </sheetViews>
  <sheetFormatPr defaultRowHeight="15" x14ac:dyDescent="0.25"/>
  <cols>
    <col min="1" max="1" width="4.5703125" customWidth="1"/>
    <col min="2" max="2" width="49.42578125" customWidth="1"/>
    <col min="3" max="3" width="3.7109375" customWidth="1"/>
    <col min="4" max="4" width="5" customWidth="1"/>
    <col min="5" max="5" width="9" customWidth="1"/>
    <col min="6" max="6" width="11" customWidth="1"/>
    <col min="7" max="8" width="9.42578125" customWidth="1"/>
    <col min="9" max="9" width="11" customWidth="1"/>
    <col min="10" max="10" width="10.7109375" customWidth="1"/>
  </cols>
  <sheetData>
    <row r="1" spans="1:13" ht="18.75" customHeight="1" x14ac:dyDescent="0.3">
      <c r="A1" s="493" t="s">
        <v>201</v>
      </c>
      <c r="B1" s="493"/>
      <c r="C1" s="493"/>
      <c r="D1" s="493"/>
      <c r="E1" s="493"/>
      <c r="F1" s="493"/>
      <c r="G1" s="493"/>
      <c r="H1" s="493"/>
      <c r="I1" s="493"/>
      <c r="J1" s="493"/>
    </row>
    <row r="2" spans="1:13" ht="16.5" customHeight="1" thickBot="1" x14ac:dyDescent="0.3">
      <c r="A2" s="494" t="s">
        <v>231</v>
      </c>
      <c r="B2" s="494"/>
      <c r="C2" s="494"/>
      <c r="D2" s="494"/>
      <c r="E2" s="494"/>
      <c r="F2" s="494"/>
      <c r="G2" s="494"/>
      <c r="H2" s="494"/>
      <c r="I2" s="494"/>
      <c r="J2" s="494"/>
    </row>
    <row r="3" spans="1:13" ht="16.5" customHeight="1" thickTop="1" x14ac:dyDescent="0.25">
      <c r="A3" s="505" t="s">
        <v>0</v>
      </c>
      <c r="B3" s="507" t="s">
        <v>124</v>
      </c>
      <c r="C3" s="511" t="s">
        <v>125</v>
      </c>
      <c r="D3" s="509" t="s">
        <v>2</v>
      </c>
      <c r="E3" s="39" t="s">
        <v>65</v>
      </c>
      <c r="F3" s="495" t="s">
        <v>66</v>
      </c>
      <c r="G3" s="496"/>
      <c r="H3" s="496"/>
      <c r="I3" s="496"/>
      <c r="J3" s="497"/>
    </row>
    <row r="4" spans="1:13" ht="39" thickBot="1" x14ac:dyDescent="0.3">
      <c r="A4" s="506"/>
      <c r="B4" s="508"/>
      <c r="C4" s="512"/>
      <c r="D4" s="510"/>
      <c r="E4" s="41" t="s">
        <v>157</v>
      </c>
      <c r="F4" s="41" t="s">
        <v>244</v>
      </c>
      <c r="G4" s="42" t="s">
        <v>3</v>
      </c>
      <c r="H4" s="330" t="s">
        <v>202</v>
      </c>
      <c r="I4" s="329" t="s">
        <v>203</v>
      </c>
      <c r="J4" s="42" t="s">
        <v>204</v>
      </c>
    </row>
    <row r="5" spans="1:13" ht="15" customHeight="1" thickTop="1" x14ac:dyDescent="0.25">
      <c r="A5" s="291" t="s">
        <v>4</v>
      </c>
      <c r="B5" s="81" t="s">
        <v>150</v>
      </c>
      <c r="C5" s="21" t="s">
        <v>47</v>
      </c>
      <c r="D5" s="28" t="s">
        <v>6</v>
      </c>
      <c r="E5" s="5">
        <f>Olim.ekip.!V59</f>
        <v>6037.5</v>
      </c>
      <c r="F5" s="243">
        <f>Olim.ekip.!X60</f>
        <v>282320.29375000001</v>
      </c>
      <c r="G5" s="357">
        <f>F5/12</f>
        <v>23526.691145833334</v>
      </c>
      <c r="H5" s="368">
        <v>32500</v>
      </c>
      <c r="I5" s="6">
        <f>H5+F5</f>
        <v>314820.29375000001</v>
      </c>
      <c r="J5" s="8">
        <f>I5/12</f>
        <v>26235.024479166666</v>
      </c>
    </row>
    <row r="6" spans="1:13" ht="15" customHeight="1" x14ac:dyDescent="0.25">
      <c r="A6" s="7" t="s">
        <v>7</v>
      </c>
      <c r="B6" s="82" t="s">
        <v>217</v>
      </c>
      <c r="C6" s="22" t="s">
        <v>48</v>
      </c>
      <c r="D6" s="29" t="s">
        <v>6</v>
      </c>
      <c r="E6" s="5">
        <f>Olim.ekip.!V52</f>
        <v>11542.5</v>
      </c>
      <c r="F6" s="243">
        <f>Olim.ekip.!X53</f>
        <v>497366.32500000001</v>
      </c>
      <c r="G6" s="358">
        <f t="shared" ref="G6:G12" si="0">F6/12</f>
        <v>41447.193749999999</v>
      </c>
      <c r="H6" s="331">
        <v>38000</v>
      </c>
      <c r="I6" s="6">
        <f>H6+F6</f>
        <v>535366.32499999995</v>
      </c>
      <c r="J6" s="8">
        <f>I6/12</f>
        <v>44613.860416666663</v>
      </c>
    </row>
    <row r="7" spans="1:13" ht="15" customHeight="1" x14ac:dyDescent="0.25">
      <c r="A7" s="9" t="s">
        <v>8</v>
      </c>
      <c r="B7" s="83" t="s">
        <v>181</v>
      </c>
      <c r="C7" s="23" t="s">
        <v>48</v>
      </c>
      <c r="D7" s="30" t="s">
        <v>6</v>
      </c>
      <c r="E7" s="5">
        <f>Olim.ekip.!V54</f>
        <v>9592.5</v>
      </c>
      <c r="F7" s="243">
        <f>Olim.ekip.!X55</f>
        <v>413340.82500000001</v>
      </c>
      <c r="G7" s="358">
        <f t="shared" si="0"/>
        <v>34445.068749999999</v>
      </c>
      <c r="H7" s="331">
        <v>20000</v>
      </c>
      <c r="I7" s="6">
        <f t="shared" ref="I7:I12" si="1">H7+F7</f>
        <v>433340.82500000001</v>
      </c>
      <c r="J7" s="8">
        <f t="shared" ref="J7:J12" si="2">I7/12</f>
        <v>36111.73541666667</v>
      </c>
    </row>
    <row r="8" spans="1:13" s="85" customFormat="1" ht="15" customHeight="1" x14ac:dyDescent="0.25">
      <c r="A8" s="9" t="s">
        <v>10</v>
      </c>
      <c r="B8" s="82" t="s">
        <v>151</v>
      </c>
      <c r="C8" s="23" t="s">
        <v>48</v>
      </c>
      <c r="D8" s="30" t="s">
        <v>6</v>
      </c>
      <c r="E8" s="5">
        <f>Olim.ekip.!V50</f>
        <v>8952.5</v>
      </c>
      <c r="F8" s="243">
        <f>Olim.ekip.!X51</f>
        <v>385763.22500000003</v>
      </c>
      <c r="G8" s="358">
        <f t="shared" si="0"/>
        <v>32146.935416666671</v>
      </c>
      <c r="H8" s="331">
        <v>29000</v>
      </c>
      <c r="I8" s="6">
        <f t="shared" si="1"/>
        <v>414763.22500000003</v>
      </c>
      <c r="J8" s="8">
        <f t="shared" si="2"/>
        <v>34563.602083333339</v>
      </c>
    </row>
    <row r="9" spans="1:13" s="85" customFormat="1" ht="15" customHeight="1" x14ac:dyDescent="0.25">
      <c r="A9" s="9" t="s">
        <v>12</v>
      </c>
      <c r="B9" s="82" t="s">
        <v>13</v>
      </c>
      <c r="C9" s="22" t="s">
        <v>48</v>
      </c>
      <c r="D9" s="29" t="s">
        <v>6</v>
      </c>
      <c r="E9" s="5">
        <f>Olim.ekip.!V47</f>
        <v>6885</v>
      </c>
      <c r="F9" s="243">
        <f>Olim.ekip.!X48</f>
        <v>253505.65166666667</v>
      </c>
      <c r="G9" s="358">
        <f t="shared" si="0"/>
        <v>21125.470972222221</v>
      </c>
      <c r="H9" s="331"/>
      <c r="I9" s="6"/>
      <c r="J9" s="8">
        <f t="shared" si="2"/>
        <v>0</v>
      </c>
      <c r="L9" s="85" t="s">
        <v>29</v>
      </c>
      <c r="M9" s="85" t="s">
        <v>29</v>
      </c>
    </row>
    <row r="10" spans="1:13" ht="15" customHeight="1" x14ac:dyDescent="0.25">
      <c r="A10" s="9" t="s">
        <v>14</v>
      </c>
      <c r="B10" s="82" t="s">
        <v>152</v>
      </c>
      <c r="C10" s="24" t="s">
        <v>48</v>
      </c>
      <c r="D10" s="29" t="s">
        <v>6</v>
      </c>
      <c r="E10" s="5">
        <f>'Olim. poj.'!T46</f>
        <v>1711.5</v>
      </c>
      <c r="F10" s="243">
        <f>'Olim. poj.'!U46</f>
        <v>73748.535000000003</v>
      </c>
      <c r="G10" s="358">
        <f t="shared" si="0"/>
        <v>6145.7112500000003</v>
      </c>
      <c r="H10" s="331"/>
      <c r="I10" s="6"/>
      <c r="J10" s="8">
        <f t="shared" si="2"/>
        <v>0</v>
      </c>
    </row>
    <row r="11" spans="1:13" ht="15" customHeight="1" x14ac:dyDescent="0.25">
      <c r="A11" s="9" t="s">
        <v>21</v>
      </c>
      <c r="B11" s="82" t="s">
        <v>15</v>
      </c>
      <c r="C11" s="22" t="s">
        <v>48</v>
      </c>
      <c r="D11" s="29" t="s">
        <v>6</v>
      </c>
      <c r="E11" s="6">
        <f>'Olim. poj.'!T50</f>
        <v>1112.5</v>
      </c>
      <c r="F11" s="243">
        <f>'Olim. poj.'!U50</f>
        <v>47937.625000000007</v>
      </c>
      <c r="G11" s="358">
        <f t="shared" si="0"/>
        <v>3994.8020833333339</v>
      </c>
      <c r="H11" s="331"/>
      <c r="I11" s="6"/>
      <c r="J11" s="8">
        <f t="shared" si="2"/>
        <v>0</v>
      </c>
    </row>
    <row r="12" spans="1:13" s="85" customFormat="1" ht="15" customHeight="1" thickBot="1" x14ac:dyDescent="0.3">
      <c r="A12" s="350" t="s">
        <v>22</v>
      </c>
      <c r="B12" s="370" t="s">
        <v>84</v>
      </c>
      <c r="C12" s="371" t="s">
        <v>48</v>
      </c>
      <c r="D12" s="31" t="s">
        <v>6</v>
      </c>
      <c r="E12" s="13">
        <f>'Olim. poj.'!T48</f>
        <v>3687.5</v>
      </c>
      <c r="F12" s="244">
        <f>'Olim. poj.'!U48</f>
        <v>158894.375</v>
      </c>
      <c r="G12" s="372">
        <f t="shared" si="0"/>
        <v>13241.197916666666</v>
      </c>
      <c r="H12" s="369">
        <v>10000</v>
      </c>
      <c r="I12" s="13">
        <f t="shared" si="1"/>
        <v>168894.375</v>
      </c>
      <c r="J12" s="286">
        <f t="shared" si="2"/>
        <v>14074.53125</v>
      </c>
    </row>
    <row r="13" spans="1:13" ht="15" customHeight="1" thickBot="1" x14ac:dyDescent="0.3">
      <c r="A13" s="349" t="s">
        <v>6</v>
      </c>
      <c r="B13" s="34" t="s">
        <v>16</v>
      </c>
      <c r="C13" s="34"/>
      <c r="D13" s="35" t="s">
        <v>6</v>
      </c>
      <c r="E13" s="14">
        <f>SUM(E5:E12)</f>
        <v>49521.5</v>
      </c>
      <c r="F13" s="14">
        <f t="shared" ref="F13:G13" si="3">SUM(F5:F12)</f>
        <v>2112876.8554166667</v>
      </c>
      <c r="G13" s="359">
        <f t="shared" si="3"/>
        <v>176073.07128472222</v>
      </c>
      <c r="H13" s="426">
        <f>SUM(H5:H12)</f>
        <v>129500</v>
      </c>
      <c r="I13" s="428"/>
      <c r="J13" s="427"/>
    </row>
    <row r="14" spans="1:13" ht="7.5" customHeight="1" thickTop="1" thickBot="1" x14ac:dyDescent="0.3">
      <c r="A14" s="10"/>
      <c r="B14" s="32"/>
      <c r="C14" s="32"/>
      <c r="D14" s="33"/>
      <c r="E14" s="11"/>
      <c r="F14" s="11"/>
      <c r="G14" s="12"/>
      <c r="I14" s="406"/>
      <c r="J14" s="406"/>
    </row>
    <row r="15" spans="1:13" ht="15" customHeight="1" thickTop="1" x14ac:dyDescent="0.25">
      <c r="A15" s="4" t="s">
        <v>4</v>
      </c>
      <c r="B15" s="81" t="s">
        <v>153</v>
      </c>
      <c r="C15" s="25" t="s">
        <v>47</v>
      </c>
      <c r="D15" s="28" t="s">
        <v>17</v>
      </c>
      <c r="E15" s="5">
        <f>Olim.ekip.!V57</f>
        <v>5875</v>
      </c>
      <c r="F15" s="243">
        <f>Olim.ekip.!X58</f>
        <v>230989.33125000002</v>
      </c>
      <c r="G15" s="26">
        <f>F15/12</f>
        <v>19249.110937500001</v>
      </c>
      <c r="H15" s="368">
        <v>16000</v>
      </c>
      <c r="I15" s="5">
        <f t="shared" ref="I15" si="4">H15+F15</f>
        <v>246989.33125000002</v>
      </c>
      <c r="J15" s="27">
        <f t="shared" ref="J15:J23" si="5">I15/12</f>
        <v>20582.444270833334</v>
      </c>
    </row>
    <row r="16" spans="1:13" ht="15" customHeight="1" x14ac:dyDescent="0.25">
      <c r="A16" s="7" t="s">
        <v>7</v>
      </c>
      <c r="B16" s="82" t="s">
        <v>175</v>
      </c>
      <c r="C16" s="22" t="s">
        <v>48</v>
      </c>
      <c r="D16" s="29" t="s">
        <v>17</v>
      </c>
      <c r="E16" s="5">
        <f>Olim.ekip.!V43</f>
        <v>4757.5</v>
      </c>
      <c r="F16" s="243">
        <f>Olim.ekip.!X44</f>
        <v>230459.68333333335</v>
      </c>
      <c r="G16" s="8">
        <f t="shared" ref="G16:G21" si="6">F16/12</f>
        <v>19204.973611111112</v>
      </c>
      <c r="H16" s="331"/>
      <c r="I16" s="6"/>
      <c r="J16" s="8">
        <f t="shared" si="5"/>
        <v>0</v>
      </c>
    </row>
    <row r="17" spans="1:10" s="85" customFormat="1" ht="15" customHeight="1" x14ac:dyDescent="0.25">
      <c r="A17" s="7" t="s">
        <v>8</v>
      </c>
      <c r="B17" s="82" t="s">
        <v>182</v>
      </c>
      <c r="C17" s="22" t="s">
        <v>47</v>
      </c>
      <c r="D17" s="29" t="s">
        <v>17</v>
      </c>
      <c r="E17" s="5">
        <f>Olim.ekip.!V62</f>
        <v>3735</v>
      </c>
      <c r="F17" s="243">
        <f>Olim.ekip.!W62</f>
        <v>160941.15000000002</v>
      </c>
      <c r="G17" s="8">
        <f>F17/12</f>
        <v>13411.762500000003</v>
      </c>
      <c r="H17" s="331"/>
      <c r="I17" s="6"/>
      <c r="J17" s="8">
        <f t="shared" si="5"/>
        <v>0</v>
      </c>
    </row>
    <row r="18" spans="1:10" ht="15" customHeight="1" x14ac:dyDescent="0.25">
      <c r="A18" s="7" t="s">
        <v>10</v>
      </c>
      <c r="B18" s="82" t="s">
        <v>216</v>
      </c>
      <c r="C18" s="22" t="s">
        <v>48</v>
      </c>
      <c r="D18" s="29" t="s">
        <v>17</v>
      </c>
      <c r="E18" s="5">
        <f>'Neol. poj.'!T46</f>
        <v>1914.5</v>
      </c>
      <c r="F18" s="243">
        <f>'Neol. poj.'!U46</f>
        <v>82495.805000000008</v>
      </c>
      <c r="G18" s="8">
        <f t="shared" si="6"/>
        <v>6874.6504166666673</v>
      </c>
      <c r="H18" s="331"/>
      <c r="I18" s="6"/>
      <c r="J18" s="8">
        <f t="shared" si="5"/>
        <v>0</v>
      </c>
    </row>
    <row r="19" spans="1:10" s="85" customFormat="1" ht="15" customHeight="1" x14ac:dyDescent="0.25">
      <c r="A19" s="7" t="s">
        <v>12</v>
      </c>
      <c r="B19" s="298" t="s">
        <v>11</v>
      </c>
      <c r="C19" s="22" t="s">
        <v>48</v>
      </c>
      <c r="D19" s="29" t="s">
        <v>17</v>
      </c>
      <c r="E19" s="5">
        <f>'Olim. poj.'!T44</f>
        <v>2931.5</v>
      </c>
      <c r="F19" s="243">
        <f>'Olim. poj.'!V45</f>
        <v>128345.71950000001</v>
      </c>
      <c r="G19" s="8">
        <f t="shared" si="6"/>
        <v>10695.476625000001</v>
      </c>
      <c r="H19" s="331"/>
      <c r="I19" s="6"/>
      <c r="J19" s="8">
        <f t="shared" si="5"/>
        <v>0</v>
      </c>
    </row>
    <row r="20" spans="1:10" s="85" customFormat="1" ht="15" customHeight="1" x14ac:dyDescent="0.25">
      <c r="A20" s="7" t="s">
        <v>14</v>
      </c>
      <c r="B20" s="82" t="s">
        <v>23</v>
      </c>
      <c r="C20" s="22" t="s">
        <v>47</v>
      </c>
      <c r="D20" s="29" t="s">
        <v>17</v>
      </c>
      <c r="E20" s="6">
        <f>'Neol. poj.'!T48</f>
        <v>1702.5</v>
      </c>
      <c r="F20" s="243">
        <f>'Neol. poj.'!U48</f>
        <v>73360.725000000006</v>
      </c>
      <c r="G20" s="27">
        <f>F20/12</f>
        <v>6113.3937500000002</v>
      </c>
      <c r="H20" s="331"/>
      <c r="I20" s="6"/>
      <c r="J20" s="8">
        <f t="shared" si="5"/>
        <v>0</v>
      </c>
    </row>
    <row r="21" spans="1:10" ht="15" customHeight="1" x14ac:dyDescent="0.25">
      <c r="A21" s="7" t="s">
        <v>21</v>
      </c>
      <c r="B21" s="82" t="s">
        <v>26</v>
      </c>
      <c r="C21" s="263" t="s">
        <v>64</v>
      </c>
      <c r="D21" s="29" t="s">
        <v>17</v>
      </c>
      <c r="E21" s="5">
        <f>'Neol. poj.'!T52</f>
        <v>2790</v>
      </c>
      <c r="F21" s="243">
        <f>'Neol. poj.'!U52</f>
        <v>120221.1</v>
      </c>
      <c r="G21" s="8">
        <f t="shared" si="6"/>
        <v>10018.425000000001</v>
      </c>
      <c r="H21" s="331">
        <v>14500</v>
      </c>
      <c r="I21" s="6">
        <f t="shared" ref="I21" si="7">H21+F21</f>
        <v>134721.1</v>
      </c>
      <c r="J21" s="8">
        <f t="shared" si="5"/>
        <v>11226.758333333333</v>
      </c>
    </row>
    <row r="22" spans="1:10" s="85" customFormat="1" ht="15" customHeight="1" x14ac:dyDescent="0.25">
      <c r="A22" s="7" t="s">
        <v>22</v>
      </c>
      <c r="B22" s="84" t="s">
        <v>27</v>
      </c>
      <c r="C22" s="264" t="s">
        <v>64</v>
      </c>
      <c r="D22" s="29" t="s">
        <v>17</v>
      </c>
      <c r="E22" s="6">
        <f>'Olim. poj.'!T42</f>
        <v>1471</v>
      </c>
      <c r="F22" s="243">
        <f>'Olim. poj.'!U42</f>
        <v>63385.390000000007</v>
      </c>
      <c r="G22" s="8">
        <f>F22/12</f>
        <v>5282.1158333333342</v>
      </c>
      <c r="H22" s="398"/>
      <c r="I22" s="6"/>
      <c r="J22" s="8">
        <f t="shared" si="5"/>
        <v>0</v>
      </c>
    </row>
    <row r="23" spans="1:10" s="85" customFormat="1" ht="15" customHeight="1" x14ac:dyDescent="0.25">
      <c r="A23" s="7" t="s">
        <v>45</v>
      </c>
      <c r="B23" s="82" t="s">
        <v>85</v>
      </c>
      <c r="C23" s="263" t="s">
        <v>64</v>
      </c>
      <c r="D23" s="29" t="s">
        <v>17</v>
      </c>
      <c r="E23" s="6">
        <f>'Neol. poj.'!T50</f>
        <v>1311</v>
      </c>
      <c r="F23" s="243">
        <f>'Neol. poj.'!U50</f>
        <v>56490.990000000005</v>
      </c>
      <c r="G23" s="8">
        <f>F23/12</f>
        <v>4707.5825000000004</v>
      </c>
      <c r="H23" s="331"/>
      <c r="I23" s="6"/>
      <c r="J23" s="8">
        <f t="shared" si="5"/>
        <v>0</v>
      </c>
    </row>
    <row r="24" spans="1:10" s="85" customFormat="1" ht="15" customHeight="1" thickBot="1" x14ac:dyDescent="0.3">
      <c r="A24" s="399" t="s">
        <v>46</v>
      </c>
      <c r="B24" s="351" t="s">
        <v>20</v>
      </c>
      <c r="C24" s="371" t="s">
        <v>47</v>
      </c>
      <c r="D24" s="31" t="s">
        <v>17</v>
      </c>
      <c r="E24" s="13">
        <f>Olim.ekip.!V64</f>
        <v>1350</v>
      </c>
      <c r="F24" s="244">
        <f>Olim.ekip.!W64</f>
        <v>58171.500000000007</v>
      </c>
      <c r="G24" s="286">
        <f>F24/12</f>
        <v>4847.6250000000009</v>
      </c>
      <c r="H24" s="369"/>
      <c r="I24" s="13"/>
      <c r="J24" s="286"/>
    </row>
    <row r="25" spans="1:10" ht="15" customHeight="1" thickBot="1" x14ac:dyDescent="0.3">
      <c r="A25" s="349" t="s">
        <v>17</v>
      </c>
      <c r="B25" s="34" t="s">
        <v>16</v>
      </c>
      <c r="C25" s="34"/>
      <c r="D25" s="35" t="s">
        <v>17</v>
      </c>
      <c r="E25" s="14">
        <f>SUM(E15:E24)</f>
        <v>27838</v>
      </c>
      <c r="F25" s="14">
        <f>SUM(F15:F24)</f>
        <v>1204861.3940833334</v>
      </c>
      <c r="G25" s="361">
        <f>SUM(G15:G24)</f>
        <v>100405.11617361112</v>
      </c>
      <c r="H25" s="426">
        <f>SUM(H15:H24)</f>
        <v>30500</v>
      </c>
      <c r="I25" s="428"/>
      <c r="J25" s="427"/>
    </row>
    <row r="26" spans="1:10" ht="7.5" customHeight="1" thickTop="1" thickBot="1" x14ac:dyDescent="0.3">
      <c r="A26" s="15" t="s">
        <v>24</v>
      </c>
      <c r="B26" s="15"/>
      <c r="C26" s="15"/>
      <c r="D26" s="15"/>
      <c r="E26" s="11"/>
      <c r="F26" s="11"/>
      <c r="G26" s="11"/>
    </row>
    <row r="27" spans="1:10" ht="15" customHeight="1" thickTop="1" x14ac:dyDescent="0.25">
      <c r="A27" s="7" t="s">
        <v>4</v>
      </c>
      <c r="B27" s="82" t="s">
        <v>180</v>
      </c>
      <c r="C27" s="21" t="s">
        <v>48</v>
      </c>
      <c r="D27" s="28" t="s">
        <v>25</v>
      </c>
      <c r="E27" s="423">
        <f>Olim.ekip.!V45</f>
        <v>4402.5</v>
      </c>
      <c r="F27" s="424">
        <f>Olim.ekip.!X46</f>
        <v>207413.71500000003</v>
      </c>
      <c r="G27" s="425">
        <f>F27/12</f>
        <v>17284.476250000003</v>
      </c>
      <c r="H27" s="368"/>
      <c r="I27" s="423"/>
      <c r="J27" s="425"/>
    </row>
    <row r="28" spans="1:10" s="85" customFormat="1" ht="15" customHeight="1" thickBot="1" x14ac:dyDescent="0.3">
      <c r="A28" s="318" t="s">
        <v>7</v>
      </c>
      <c r="B28" s="298" t="s">
        <v>224</v>
      </c>
      <c r="C28" s="417" t="s">
        <v>64</v>
      </c>
      <c r="D28" s="418" t="s">
        <v>25</v>
      </c>
      <c r="E28" s="419">
        <f>'Neol. poj.'!T54</f>
        <v>2030.5</v>
      </c>
      <c r="F28" s="420">
        <f>'Neol. poj.'!U54</f>
        <v>87494.24500000001</v>
      </c>
      <c r="G28" s="286">
        <f>F28/12</f>
        <v>7291.1870833333342</v>
      </c>
      <c r="H28" s="421"/>
      <c r="I28" s="419"/>
      <c r="J28" s="422"/>
    </row>
    <row r="29" spans="1:10" ht="15" customHeight="1" thickBot="1" x14ac:dyDescent="0.3">
      <c r="A29" s="16" t="s">
        <v>25</v>
      </c>
      <c r="B29" s="36" t="s">
        <v>16</v>
      </c>
      <c r="C29" s="37"/>
      <c r="D29" s="38" t="s">
        <v>25</v>
      </c>
      <c r="E29" s="17">
        <f>SUM(E27:E28)</f>
        <v>6433</v>
      </c>
      <c r="F29" s="17">
        <f t="shared" ref="F29:G29" si="8">SUM(F27:F28)</f>
        <v>294907.96000000002</v>
      </c>
      <c r="G29" s="17">
        <f t="shared" si="8"/>
        <v>24575.663333333338</v>
      </c>
      <c r="H29" s="360">
        <f>SUM(H27:H28)</f>
        <v>0</v>
      </c>
      <c r="I29" s="14">
        <f>SUM(I27:I28)</f>
        <v>0</v>
      </c>
      <c r="J29" s="361">
        <f>SUM(J27:J28)</f>
        <v>0</v>
      </c>
    </row>
    <row r="30" spans="1:10" ht="15" customHeight="1" thickTop="1" thickBot="1" x14ac:dyDescent="0.3">
      <c r="A30" s="498" t="s">
        <v>63</v>
      </c>
      <c r="B30" s="499"/>
      <c r="C30" s="347"/>
      <c r="D30" s="352" t="s">
        <v>28</v>
      </c>
      <c r="E30" s="18">
        <f t="shared" ref="E30:J30" si="9">E29+E25+E13</f>
        <v>83792.5</v>
      </c>
      <c r="F30" s="18">
        <f t="shared" si="9"/>
        <v>3612646.2094999999</v>
      </c>
      <c r="G30" s="20">
        <f t="shared" si="9"/>
        <v>301053.85079166666</v>
      </c>
      <c r="H30" s="373">
        <f t="shared" si="9"/>
        <v>160000</v>
      </c>
      <c r="I30" s="18">
        <f t="shared" si="9"/>
        <v>0</v>
      </c>
      <c r="J30" s="374">
        <f t="shared" si="9"/>
        <v>0</v>
      </c>
    </row>
    <row r="31" spans="1:10" ht="15" customHeight="1" thickTop="1" thickBot="1" x14ac:dyDescent="0.3">
      <c r="A31" s="500" t="s">
        <v>239</v>
      </c>
      <c r="B31" s="501"/>
      <c r="C31" s="40"/>
      <c r="D31" s="502">
        <v>43.09</v>
      </c>
      <c r="E31" s="503"/>
      <c r="F31" s="503"/>
      <c r="G31" s="504"/>
      <c r="I31" s="367" t="s">
        <v>29</v>
      </c>
    </row>
    <row r="32" spans="1:10" ht="15.75" thickTop="1" x14ac:dyDescent="0.25">
      <c r="I32" s="85" t="s">
        <v>29</v>
      </c>
    </row>
    <row r="33" spans="5:12" x14ac:dyDescent="0.25">
      <c r="E33" s="2"/>
      <c r="H33" s="346" t="s">
        <v>29</v>
      </c>
    </row>
    <row r="34" spans="5:12" x14ac:dyDescent="0.25">
      <c r="F34" s="429" t="s">
        <v>29</v>
      </c>
      <c r="G34" s="430"/>
      <c r="H34" s="404"/>
    </row>
    <row r="35" spans="5:12" x14ac:dyDescent="0.25">
      <c r="E35" s="405"/>
      <c r="F35" s="431"/>
      <c r="G35" s="432"/>
      <c r="H35" s="433"/>
      <c r="K35" s="85" t="s">
        <v>29</v>
      </c>
    </row>
    <row r="36" spans="5:12" ht="15.75" x14ac:dyDescent="0.25">
      <c r="E36" s="437"/>
      <c r="F36" s="434"/>
      <c r="G36" s="435"/>
      <c r="H36" s="436"/>
      <c r="J36" s="85" t="s">
        <v>29</v>
      </c>
    </row>
    <row r="37" spans="5:12" x14ac:dyDescent="0.25">
      <c r="E37" t="s">
        <v>29</v>
      </c>
      <c r="F37" s="482" t="s">
        <v>29</v>
      </c>
    </row>
    <row r="47" spans="5:12" x14ac:dyDescent="0.25">
      <c r="L47" t="s">
        <v>29</v>
      </c>
    </row>
  </sheetData>
  <mergeCells count="10">
    <mergeCell ref="A1:J1"/>
    <mergeCell ref="A2:J2"/>
    <mergeCell ref="F3:J3"/>
    <mergeCell ref="A30:B30"/>
    <mergeCell ref="A31:B31"/>
    <mergeCell ref="D31:G31"/>
    <mergeCell ref="A3:A4"/>
    <mergeCell ref="B3:B4"/>
    <mergeCell ref="D3:D4"/>
    <mergeCell ref="C3:C4"/>
  </mergeCells>
  <pageMargins left="0.66" right="0.28000000000000003" top="0.74803149606299213" bottom="0.55000000000000004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8"/>
  <sheetViews>
    <sheetView topLeftCell="A37" zoomScaleNormal="100" workbookViewId="0">
      <selection activeCell="A38" sqref="A38:Y38"/>
    </sheetView>
  </sheetViews>
  <sheetFormatPr defaultRowHeight="15" x14ac:dyDescent="0.25"/>
  <cols>
    <col min="1" max="1" width="2.140625" customWidth="1"/>
    <col min="2" max="2" width="15.42578125" customWidth="1"/>
    <col min="3" max="3" width="2.28515625" style="85" customWidth="1"/>
    <col min="4" max="4" width="2.140625" customWidth="1"/>
    <col min="5" max="5" width="6.140625" customWidth="1"/>
    <col min="6" max="6" width="6.28515625" style="85" customWidth="1"/>
    <col min="7" max="7" width="6.85546875" style="85" customWidth="1"/>
    <col min="8" max="8" width="6.85546875" customWidth="1"/>
    <col min="9" max="9" width="6.28515625" customWidth="1"/>
    <col min="10" max="10" width="5.42578125" customWidth="1"/>
    <col min="11" max="11" width="5" customWidth="1"/>
    <col min="12" max="12" width="5.28515625" customWidth="1"/>
    <col min="13" max="13" width="6.42578125" customWidth="1"/>
    <col min="14" max="14" width="6.28515625" customWidth="1"/>
    <col min="15" max="15" width="6.42578125" customWidth="1"/>
    <col min="16" max="16" width="6.140625" customWidth="1"/>
    <col min="17" max="17" width="6.42578125" style="85" customWidth="1"/>
    <col min="18" max="18" width="6.140625" style="85" customWidth="1"/>
    <col min="19" max="19" width="5" style="85" customWidth="1"/>
    <col min="20" max="20" width="6.28515625" customWidth="1"/>
    <col min="21" max="21" width="6.85546875" customWidth="1"/>
    <col min="22" max="22" width="7.28515625" customWidth="1"/>
    <col min="23" max="23" width="8.85546875" customWidth="1"/>
    <col min="24" max="24" width="8.85546875" style="85" customWidth="1"/>
    <col min="25" max="25" width="7.7109375" customWidth="1"/>
  </cols>
  <sheetData>
    <row r="1" spans="1:25" ht="19.5" thickBot="1" x14ac:dyDescent="0.35">
      <c r="B1" s="107" t="s">
        <v>142</v>
      </c>
      <c r="C1" s="107"/>
    </row>
    <row r="2" spans="1:25" ht="15.75" customHeight="1" thickTop="1" x14ac:dyDescent="0.25">
      <c r="A2" s="505" t="s">
        <v>133</v>
      </c>
      <c r="B2" s="525" t="s">
        <v>1</v>
      </c>
      <c r="C2" s="275"/>
      <c r="D2" s="528" t="s">
        <v>125</v>
      </c>
      <c r="E2" s="531" t="s">
        <v>30</v>
      </c>
      <c r="F2" s="170"/>
      <c r="G2" s="170"/>
      <c r="H2" s="552" t="s">
        <v>32</v>
      </c>
      <c r="I2" s="552"/>
      <c r="J2" s="552"/>
      <c r="K2" s="552"/>
      <c r="L2" s="552"/>
      <c r="M2" s="552"/>
      <c r="N2" s="552"/>
      <c r="O2" s="552"/>
      <c r="P2" s="552"/>
      <c r="Q2" s="552"/>
      <c r="R2" s="553"/>
      <c r="S2" s="515"/>
      <c r="T2" s="558" t="s">
        <v>33</v>
      </c>
      <c r="U2" s="561" t="s">
        <v>134</v>
      </c>
      <c r="V2" s="564" t="s">
        <v>34</v>
      </c>
      <c r="W2" s="567" t="s">
        <v>51</v>
      </c>
      <c r="X2" s="150"/>
      <c r="Y2" s="546" t="s">
        <v>3</v>
      </c>
    </row>
    <row r="3" spans="1:25" ht="15.75" x14ac:dyDescent="0.25">
      <c r="A3" s="524"/>
      <c r="B3" s="526"/>
      <c r="C3" s="276"/>
      <c r="D3" s="529"/>
      <c r="E3" s="516"/>
      <c r="F3" s="169"/>
      <c r="G3" s="247"/>
      <c r="H3" s="127" t="s">
        <v>136</v>
      </c>
      <c r="I3" s="128" t="s">
        <v>35</v>
      </c>
      <c r="J3" s="129" t="s">
        <v>36</v>
      </c>
      <c r="K3" s="130" t="s">
        <v>37</v>
      </c>
      <c r="L3" s="130" t="s">
        <v>38</v>
      </c>
      <c r="M3" s="130" t="s">
        <v>39</v>
      </c>
      <c r="N3" s="130" t="s">
        <v>40</v>
      </c>
      <c r="O3" s="131" t="s">
        <v>41</v>
      </c>
      <c r="P3" s="130" t="s">
        <v>42</v>
      </c>
      <c r="Q3" s="51" t="s">
        <v>143</v>
      </c>
      <c r="R3" s="113" t="s">
        <v>144</v>
      </c>
      <c r="S3" s="516"/>
      <c r="T3" s="559"/>
      <c r="U3" s="562"/>
      <c r="V3" s="565"/>
      <c r="W3" s="568"/>
      <c r="X3" s="151"/>
      <c r="Y3" s="547"/>
    </row>
    <row r="4" spans="1:25" ht="16.5" thickBot="1" x14ac:dyDescent="0.3">
      <c r="A4" s="506"/>
      <c r="B4" s="527"/>
      <c r="C4" s="277"/>
      <c r="D4" s="530"/>
      <c r="E4" s="532"/>
      <c r="F4" s="171"/>
      <c r="G4" s="171"/>
      <c r="H4" s="97">
        <v>1</v>
      </c>
      <c r="I4" s="119">
        <v>2</v>
      </c>
      <c r="J4" s="112">
        <v>3</v>
      </c>
      <c r="K4" s="3">
        <v>4</v>
      </c>
      <c r="L4" s="3">
        <v>5</v>
      </c>
      <c r="M4" s="3">
        <v>6</v>
      </c>
      <c r="N4" s="3">
        <v>7</v>
      </c>
      <c r="O4" s="3">
        <v>8</v>
      </c>
      <c r="P4" s="3">
        <v>9</v>
      </c>
      <c r="Q4" s="3" t="s">
        <v>64</v>
      </c>
      <c r="R4" s="125" t="s">
        <v>145</v>
      </c>
      <c r="S4" s="517"/>
      <c r="T4" s="560"/>
      <c r="U4" s="563"/>
      <c r="V4" s="566"/>
      <c r="W4" s="569"/>
      <c r="X4" s="152"/>
      <c r="Y4" s="548"/>
    </row>
    <row r="5" spans="1:25" ht="15" customHeight="1" thickTop="1" x14ac:dyDescent="0.25">
      <c r="A5" s="543" t="s">
        <v>4</v>
      </c>
      <c r="B5" s="544" t="s">
        <v>18</v>
      </c>
      <c r="C5" s="279"/>
      <c r="D5" s="89" t="s">
        <v>48</v>
      </c>
      <c r="E5" s="518"/>
      <c r="F5" s="168"/>
      <c r="G5" s="198"/>
      <c r="H5" s="618"/>
      <c r="I5" s="617"/>
      <c r="J5" s="299">
        <v>24</v>
      </c>
      <c r="K5" s="300">
        <v>21</v>
      </c>
      <c r="L5" s="300">
        <v>21</v>
      </c>
      <c r="M5" s="300">
        <v>19</v>
      </c>
      <c r="N5" s="300">
        <v>24</v>
      </c>
      <c r="O5" s="300">
        <v>21</v>
      </c>
      <c r="P5" s="300">
        <v>21</v>
      </c>
      <c r="Q5" s="98">
        <f>SUM(J5:P5)</f>
        <v>151</v>
      </c>
      <c r="R5" s="554">
        <f>Q5+Q6</f>
        <v>151</v>
      </c>
      <c r="S5" s="287"/>
      <c r="T5" s="545"/>
      <c r="U5" s="545"/>
      <c r="V5" s="580"/>
      <c r="W5" s="581"/>
      <c r="X5" s="154"/>
      <c r="Y5" s="570"/>
    </row>
    <row r="6" spans="1:25" s="85" customFormat="1" ht="15" customHeight="1" x14ac:dyDescent="0.25">
      <c r="A6" s="539"/>
      <c r="B6" s="542"/>
      <c r="C6" s="280"/>
      <c r="D6" s="91"/>
      <c r="E6" s="514"/>
      <c r="F6" s="166"/>
      <c r="G6" s="199"/>
      <c r="H6" s="589"/>
      <c r="I6" s="591"/>
      <c r="J6" s="299"/>
      <c r="K6" s="300"/>
      <c r="L6" s="300"/>
      <c r="M6" s="300"/>
      <c r="N6" s="300"/>
      <c r="O6" s="300"/>
      <c r="P6" s="300"/>
      <c r="Q6" s="94">
        <f t="shared" ref="Q6:Q10" si="0">SUM(J6:P6)</f>
        <v>0</v>
      </c>
      <c r="R6" s="555"/>
      <c r="S6" s="290"/>
      <c r="T6" s="522"/>
      <c r="U6" s="522"/>
      <c r="V6" s="574"/>
      <c r="W6" s="579"/>
      <c r="X6" s="155"/>
      <c r="Y6" s="571"/>
    </row>
    <row r="7" spans="1:25" x14ac:dyDescent="0.25">
      <c r="A7" s="538" t="s">
        <v>7</v>
      </c>
      <c r="B7" s="541" t="s">
        <v>44</v>
      </c>
      <c r="C7" s="281"/>
      <c r="D7" s="90" t="s">
        <v>48</v>
      </c>
      <c r="E7" s="519"/>
      <c r="F7" s="165"/>
      <c r="G7" s="200"/>
      <c r="H7" s="588"/>
      <c r="I7" s="590"/>
      <c r="J7" s="292">
        <v>23</v>
      </c>
      <c r="K7" s="134">
        <v>16</v>
      </c>
      <c r="L7" s="134">
        <v>19</v>
      </c>
      <c r="M7" s="134">
        <v>25</v>
      </c>
      <c r="N7" s="134">
        <v>30</v>
      </c>
      <c r="O7" s="134">
        <v>57</v>
      </c>
      <c r="P7" s="134">
        <v>59</v>
      </c>
      <c r="Q7" s="132">
        <f t="shared" si="0"/>
        <v>229</v>
      </c>
      <c r="R7" s="556">
        <f t="shared" ref="R7" si="1">Q7+Q8</f>
        <v>229</v>
      </c>
      <c r="S7" s="289"/>
      <c r="T7" s="521"/>
      <c r="U7" s="521"/>
      <c r="V7" s="575"/>
      <c r="W7" s="578"/>
      <c r="X7" s="156"/>
      <c r="Y7" s="572"/>
    </row>
    <row r="8" spans="1:25" s="85" customFormat="1" x14ac:dyDescent="0.25">
      <c r="A8" s="539"/>
      <c r="B8" s="542"/>
      <c r="C8" s="280"/>
      <c r="D8" s="91"/>
      <c r="E8" s="514"/>
      <c r="F8" s="166"/>
      <c r="G8" s="199"/>
      <c r="H8" s="589"/>
      <c r="I8" s="591"/>
      <c r="J8" s="292"/>
      <c r="K8" s="134"/>
      <c r="L8" s="134"/>
      <c r="M8" s="134"/>
      <c r="N8" s="134"/>
      <c r="O8" s="134"/>
      <c r="P8" s="134"/>
      <c r="Q8" s="133">
        <f t="shared" si="0"/>
        <v>0</v>
      </c>
      <c r="R8" s="557"/>
      <c r="S8" s="288"/>
      <c r="T8" s="522"/>
      <c r="U8" s="522"/>
      <c r="V8" s="574"/>
      <c r="W8" s="579"/>
      <c r="X8" s="155"/>
      <c r="Y8" s="571"/>
    </row>
    <row r="9" spans="1:25" x14ac:dyDescent="0.25">
      <c r="A9" s="538" t="s">
        <v>8</v>
      </c>
      <c r="B9" s="576" t="s">
        <v>13</v>
      </c>
      <c r="C9" s="282"/>
      <c r="D9" s="91" t="s">
        <v>48</v>
      </c>
      <c r="E9" s="519"/>
      <c r="F9" s="165"/>
      <c r="G9" s="200"/>
      <c r="H9" s="588"/>
      <c r="I9" s="590"/>
      <c r="J9" s="292">
        <v>25</v>
      </c>
      <c r="K9" s="134">
        <v>14</v>
      </c>
      <c r="L9" s="134">
        <v>16</v>
      </c>
      <c r="M9" s="134">
        <v>30</v>
      </c>
      <c r="N9" s="134">
        <v>38</v>
      </c>
      <c r="O9" s="134">
        <v>29</v>
      </c>
      <c r="P9" s="134">
        <v>70</v>
      </c>
      <c r="Q9" s="94">
        <f t="shared" si="0"/>
        <v>222</v>
      </c>
      <c r="R9" s="555">
        <f t="shared" ref="R9" si="2">Q9+Q10</f>
        <v>222</v>
      </c>
      <c r="S9" s="290"/>
      <c r="T9" s="521"/>
      <c r="U9" s="521"/>
      <c r="V9" s="575"/>
      <c r="W9" s="578"/>
      <c r="X9" s="156"/>
      <c r="Y9" s="572"/>
    </row>
    <row r="10" spans="1:25" s="85" customFormat="1" x14ac:dyDescent="0.25">
      <c r="A10" s="539"/>
      <c r="B10" s="577"/>
      <c r="C10" s="280"/>
      <c r="D10" s="90"/>
      <c r="E10" s="514"/>
      <c r="F10" s="166"/>
      <c r="G10" s="199"/>
      <c r="H10" s="589"/>
      <c r="I10" s="591"/>
      <c r="J10" s="292"/>
      <c r="K10" s="134"/>
      <c r="L10" s="134"/>
      <c r="M10" s="134"/>
      <c r="N10" s="134"/>
      <c r="O10" s="134"/>
      <c r="P10" s="134"/>
      <c r="Q10" s="94">
        <f t="shared" si="0"/>
        <v>0</v>
      </c>
      <c r="R10" s="557"/>
      <c r="S10" s="288"/>
      <c r="T10" s="522"/>
      <c r="U10" s="522"/>
      <c r="V10" s="574"/>
      <c r="W10" s="579"/>
      <c r="X10" s="155"/>
      <c r="Y10" s="571"/>
    </row>
    <row r="11" spans="1:25" ht="15.75" thickBot="1" x14ac:dyDescent="0.3">
      <c r="A11" s="95"/>
      <c r="B11" s="549" t="s">
        <v>16</v>
      </c>
      <c r="C11" s="550"/>
      <c r="D11" s="551"/>
      <c r="E11" s="88">
        <f>SUM(E5:E9)</f>
        <v>0</v>
      </c>
      <c r="F11" s="88"/>
      <c r="G11" s="197"/>
      <c r="H11" s="103">
        <f t="shared" ref="H11:Y11" si="3">SUM(H5:H9)</f>
        <v>0</v>
      </c>
      <c r="I11" s="114">
        <f t="shared" si="3"/>
        <v>0</v>
      </c>
      <c r="J11" s="124">
        <f>SUM(J5:J10)</f>
        <v>72</v>
      </c>
      <c r="K11" s="57">
        <f>SUM(K5:K10)</f>
        <v>51</v>
      </c>
      <c r="L11" s="57">
        <f t="shared" ref="L11:P11" si="4">SUM(L5:L10)</f>
        <v>56</v>
      </c>
      <c r="M11" s="57">
        <f t="shared" si="4"/>
        <v>74</v>
      </c>
      <c r="N11" s="57">
        <f t="shared" si="4"/>
        <v>92</v>
      </c>
      <c r="O11" s="57">
        <f t="shared" si="4"/>
        <v>107</v>
      </c>
      <c r="P11" s="57">
        <f t="shared" si="4"/>
        <v>150</v>
      </c>
      <c r="Q11" s="126">
        <f>SUM(Q5:Q10)</f>
        <v>602</v>
      </c>
      <c r="R11" s="87">
        <f>SUM(R5:R10)</f>
        <v>602</v>
      </c>
      <c r="S11" s="55"/>
      <c r="T11" s="55">
        <f t="shared" si="3"/>
        <v>0</v>
      </c>
      <c r="U11" s="88">
        <f t="shared" si="3"/>
        <v>0</v>
      </c>
      <c r="V11" s="88">
        <f t="shared" si="3"/>
        <v>0</v>
      </c>
      <c r="W11" s="103">
        <f t="shared" si="3"/>
        <v>0</v>
      </c>
      <c r="X11" s="56"/>
      <c r="Y11" s="87">
        <f t="shared" si="3"/>
        <v>0</v>
      </c>
    </row>
    <row r="12" spans="1:25" ht="15" customHeight="1" x14ac:dyDescent="0.25">
      <c r="A12" s="540" t="s">
        <v>10</v>
      </c>
      <c r="B12" s="583" t="s">
        <v>151</v>
      </c>
      <c r="C12" s="283"/>
      <c r="D12" s="92" t="s">
        <v>48</v>
      </c>
      <c r="E12" s="513"/>
      <c r="F12" s="167"/>
      <c r="G12" s="201"/>
      <c r="H12" s="592"/>
      <c r="I12" s="593"/>
      <c r="J12" s="292">
        <v>12</v>
      </c>
      <c r="K12" s="134">
        <v>8</v>
      </c>
      <c r="L12" s="134">
        <v>11</v>
      </c>
      <c r="M12" s="134">
        <v>28</v>
      </c>
      <c r="N12" s="134">
        <v>14</v>
      </c>
      <c r="O12" s="134">
        <v>8</v>
      </c>
      <c r="P12" s="134"/>
      <c r="Q12" s="99">
        <f>SUM(J12:P12)</f>
        <v>81</v>
      </c>
      <c r="R12" s="555">
        <f>Q12+Q13</f>
        <v>81</v>
      </c>
      <c r="S12" s="290"/>
      <c r="T12" s="523"/>
      <c r="U12" s="523"/>
      <c r="V12" s="573"/>
      <c r="W12" s="582"/>
      <c r="X12" s="157"/>
      <c r="Y12" s="587"/>
    </row>
    <row r="13" spans="1:25" s="85" customFormat="1" x14ac:dyDescent="0.25">
      <c r="A13" s="539"/>
      <c r="B13" s="542"/>
      <c r="C13" s="280"/>
      <c r="D13" s="91"/>
      <c r="E13" s="514"/>
      <c r="F13" s="166"/>
      <c r="G13" s="199"/>
      <c r="H13" s="589"/>
      <c r="I13" s="591"/>
      <c r="J13" s="292"/>
      <c r="K13" s="134"/>
      <c r="L13" s="134"/>
      <c r="M13" s="134"/>
      <c r="N13" s="134"/>
      <c r="O13" s="134"/>
      <c r="P13" s="134"/>
      <c r="Q13" s="94">
        <f t="shared" ref="Q13:Q17" si="5">SUM(J13:P13)</f>
        <v>0</v>
      </c>
      <c r="R13" s="555"/>
      <c r="S13" s="290"/>
      <c r="T13" s="522"/>
      <c r="U13" s="522"/>
      <c r="V13" s="574"/>
      <c r="W13" s="579"/>
      <c r="X13" s="155"/>
      <c r="Y13" s="571"/>
    </row>
    <row r="14" spans="1:25" ht="15" customHeight="1" x14ac:dyDescent="0.25">
      <c r="A14" s="538" t="s">
        <v>12</v>
      </c>
      <c r="B14" s="541" t="s">
        <v>139</v>
      </c>
      <c r="C14" s="281"/>
      <c r="D14" s="90" t="s">
        <v>48</v>
      </c>
      <c r="E14" s="519"/>
      <c r="F14" s="165"/>
      <c r="G14" s="200"/>
      <c r="H14" s="588"/>
      <c r="I14" s="590"/>
      <c r="J14" s="292">
        <v>13</v>
      </c>
      <c r="K14" s="134">
        <v>9</v>
      </c>
      <c r="L14" s="134">
        <v>19</v>
      </c>
      <c r="M14" s="134">
        <v>32</v>
      </c>
      <c r="N14" s="134">
        <v>0</v>
      </c>
      <c r="O14" s="134">
        <v>0</v>
      </c>
      <c r="P14" s="134">
        <v>26</v>
      </c>
      <c r="Q14" s="94">
        <f t="shared" si="5"/>
        <v>99</v>
      </c>
      <c r="R14" s="556">
        <f t="shared" ref="R14" si="6">Q14+Q15</f>
        <v>99</v>
      </c>
      <c r="S14" s="289"/>
      <c r="T14" s="521"/>
      <c r="U14" s="521"/>
      <c r="V14" s="575"/>
      <c r="W14" s="578"/>
      <c r="X14" s="156"/>
      <c r="Y14" s="572"/>
    </row>
    <row r="15" spans="1:25" s="85" customFormat="1" x14ac:dyDescent="0.25">
      <c r="A15" s="539"/>
      <c r="B15" s="542"/>
      <c r="C15" s="280"/>
      <c r="D15" s="90"/>
      <c r="E15" s="514"/>
      <c r="F15" s="166"/>
      <c r="G15" s="199"/>
      <c r="H15" s="589"/>
      <c r="I15" s="591"/>
      <c r="J15" s="292"/>
      <c r="K15" s="134"/>
      <c r="L15" s="134"/>
      <c r="M15" s="134"/>
      <c r="N15" s="134"/>
      <c r="O15" s="134"/>
      <c r="P15" s="134"/>
      <c r="Q15" s="94">
        <f t="shared" si="5"/>
        <v>0</v>
      </c>
      <c r="R15" s="557"/>
      <c r="S15" s="288"/>
      <c r="T15" s="522"/>
      <c r="U15" s="522"/>
      <c r="V15" s="574"/>
      <c r="W15" s="579"/>
      <c r="X15" s="155"/>
      <c r="Y15" s="571"/>
    </row>
    <row r="16" spans="1:25" x14ac:dyDescent="0.25">
      <c r="A16" s="538" t="s">
        <v>14</v>
      </c>
      <c r="B16" s="584" t="s">
        <v>9</v>
      </c>
      <c r="C16" s="284"/>
      <c r="D16" s="93" t="s">
        <v>48</v>
      </c>
      <c r="E16" s="519"/>
      <c r="F16" s="165"/>
      <c r="G16" s="200"/>
      <c r="H16" s="588"/>
      <c r="I16" s="590"/>
      <c r="J16" s="292">
        <v>12</v>
      </c>
      <c r="K16" s="134">
        <v>10</v>
      </c>
      <c r="L16" s="134">
        <v>7</v>
      </c>
      <c r="M16" s="134">
        <v>21</v>
      </c>
      <c r="N16" s="134">
        <v>19</v>
      </c>
      <c r="O16" s="134">
        <v>16</v>
      </c>
      <c r="P16" s="134">
        <v>58</v>
      </c>
      <c r="Q16" s="94">
        <f t="shared" si="5"/>
        <v>143</v>
      </c>
      <c r="R16" s="555">
        <f t="shared" ref="R16" si="7">Q16+Q17</f>
        <v>143</v>
      </c>
      <c r="S16" s="290"/>
      <c r="T16" s="521"/>
      <c r="U16" s="521"/>
      <c r="V16" s="575"/>
      <c r="W16" s="578"/>
      <c r="X16" s="156"/>
      <c r="Y16" s="572"/>
    </row>
    <row r="17" spans="1:25" s="85" customFormat="1" x14ac:dyDescent="0.25">
      <c r="A17" s="539"/>
      <c r="B17" s="585"/>
      <c r="C17" s="285"/>
      <c r="D17" s="93"/>
      <c r="E17" s="514"/>
      <c r="F17" s="166"/>
      <c r="G17" s="199"/>
      <c r="H17" s="589"/>
      <c r="I17" s="591"/>
      <c r="J17" s="292"/>
      <c r="K17" s="134"/>
      <c r="L17" s="134"/>
      <c r="M17" s="134"/>
      <c r="N17" s="134"/>
      <c r="O17" s="134"/>
      <c r="P17" s="134"/>
      <c r="Q17" s="94">
        <f t="shared" si="5"/>
        <v>0</v>
      </c>
      <c r="R17" s="557"/>
      <c r="S17" s="288"/>
      <c r="T17" s="522"/>
      <c r="U17" s="522"/>
      <c r="V17" s="574"/>
      <c r="W17" s="579"/>
      <c r="X17" s="155"/>
      <c r="Y17" s="571"/>
    </row>
    <row r="18" spans="1:25" ht="15.75" thickBot="1" x14ac:dyDescent="0.3">
      <c r="A18" s="95"/>
      <c r="B18" s="549" t="s">
        <v>16</v>
      </c>
      <c r="C18" s="550"/>
      <c r="D18" s="551"/>
      <c r="E18" s="88">
        <f>SUM(E12:E16)</f>
        <v>0</v>
      </c>
      <c r="F18" s="88"/>
      <c r="G18" s="197"/>
      <c r="H18" s="103">
        <f t="shared" ref="H18:Y18" si="8">SUM(H12:H16)</f>
        <v>0</v>
      </c>
      <c r="I18" s="114">
        <f t="shared" si="8"/>
        <v>0</v>
      </c>
      <c r="J18" s="124">
        <f>SUM(J12:J17)</f>
        <v>37</v>
      </c>
      <c r="K18" s="57">
        <f>SUM(K12:K17)</f>
        <v>27</v>
      </c>
      <c r="L18" s="57">
        <f t="shared" ref="L18:P18" si="9">SUM(L12:L17)</f>
        <v>37</v>
      </c>
      <c r="M18" s="57">
        <f t="shared" si="9"/>
        <v>81</v>
      </c>
      <c r="N18" s="57">
        <f t="shared" si="9"/>
        <v>33</v>
      </c>
      <c r="O18" s="57">
        <f t="shared" si="9"/>
        <v>24</v>
      </c>
      <c r="P18" s="57">
        <f t="shared" si="9"/>
        <v>84</v>
      </c>
      <c r="Q18" s="126">
        <f>SUM(Q12:Q17)</f>
        <v>323</v>
      </c>
      <c r="R18" s="87">
        <f>SUM(R12:R17)</f>
        <v>323</v>
      </c>
      <c r="S18" s="55"/>
      <c r="T18" s="55">
        <f t="shared" si="8"/>
        <v>0</v>
      </c>
      <c r="U18" s="88">
        <f t="shared" si="8"/>
        <v>0</v>
      </c>
      <c r="V18" s="88">
        <f t="shared" si="8"/>
        <v>0</v>
      </c>
      <c r="W18" s="103">
        <f t="shared" si="8"/>
        <v>0</v>
      </c>
      <c r="X18" s="56"/>
      <c r="Y18" s="87">
        <f t="shared" si="8"/>
        <v>0</v>
      </c>
    </row>
    <row r="19" spans="1:25" x14ac:dyDescent="0.25">
      <c r="A19" s="540" t="s">
        <v>21</v>
      </c>
      <c r="B19" s="583" t="s">
        <v>43</v>
      </c>
      <c r="C19" s="283"/>
      <c r="D19" s="92" t="s">
        <v>47</v>
      </c>
      <c r="E19" s="513"/>
      <c r="F19" s="167"/>
      <c r="G19" s="201"/>
      <c r="H19" s="592"/>
      <c r="I19" s="593"/>
      <c r="J19" s="292">
        <v>13</v>
      </c>
      <c r="K19" s="134">
        <v>23</v>
      </c>
      <c r="L19" s="134">
        <v>12</v>
      </c>
      <c r="M19" s="134">
        <v>61</v>
      </c>
      <c r="N19" s="134">
        <v>65</v>
      </c>
      <c r="O19" s="134">
        <v>0</v>
      </c>
      <c r="P19" s="134">
        <v>38</v>
      </c>
      <c r="Q19" s="99">
        <f>SUM(J19:P19)</f>
        <v>212</v>
      </c>
      <c r="R19" s="595">
        <f>Q19+Q20</f>
        <v>212</v>
      </c>
      <c r="S19" s="296"/>
      <c r="T19" s="523"/>
      <c r="U19" s="523"/>
      <c r="V19" s="573"/>
      <c r="W19" s="594"/>
      <c r="X19" s="158"/>
      <c r="Y19" s="616"/>
    </row>
    <row r="20" spans="1:25" s="85" customFormat="1" x14ac:dyDescent="0.25">
      <c r="A20" s="539"/>
      <c r="B20" s="542"/>
      <c r="C20" s="280"/>
      <c r="D20" s="91"/>
      <c r="E20" s="514"/>
      <c r="F20" s="166"/>
      <c r="G20" s="199"/>
      <c r="H20" s="589"/>
      <c r="I20" s="591"/>
      <c r="J20" s="292"/>
      <c r="K20" s="134"/>
      <c r="L20" s="134"/>
      <c r="M20" s="134"/>
      <c r="N20" s="134"/>
      <c r="O20" s="134"/>
      <c r="P20" s="134"/>
      <c r="Q20" s="94">
        <f t="shared" ref="Q20:Q28" si="10">SUM(J20:P20)</f>
        <v>0</v>
      </c>
      <c r="R20" s="557"/>
      <c r="S20" s="288"/>
      <c r="T20" s="522"/>
      <c r="U20" s="522"/>
      <c r="V20" s="574"/>
      <c r="W20" s="579"/>
      <c r="X20" s="155"/>
      <c r="Y20" s="571"/>
    </row>
    <row r="21" spans="1:25" x14ac:dyDescent="0.25">
      <c r="A21" s="538" t="s">
        <v>22</v>
      </c>
      <c r="B21" s="576" t="s">
        <v>5</v>
      </c>
      <c r="C21" s="281"/>
      <c r="D21" s="90" t="s">
        <v>47</v>
      </c>
      <c r="E21" s="519"/>
      <c r="F21" s="165"/>
      <c r="G21" s="200"/>
      <c r="H21" s="588"/>
      <c r="I21" s="590"/>
      <c r="J21" s="292">
        <v>16</v>
      </c>
      <c r="K21" s="134">
        <v>11</v>
      </c>
      <c r="L21" s="134">
        <v>19</v>
      </c>
      <c r="M21" s="134">
        <v>18</v>
      </c>
      <c r="N21" s="134">
        <v>19</v>
      </c>
      <c r="O21" s="134">
        <v>17</v>
      </c>
      <c r="P21" s="134">
        <v>57</v>
      </c>
      <c r="Q21" s="94">
        <f t="shared" si="10"/>
        <v>157</v>
      </c>
      <c r="R21" s="555">
        <f t="shared" ref="R21" si="11">Q21+Q22</f>
        <v>157</v>
      </c>
      <c r="S21" s="290"/>
      <c r="T21" s="521"/>
      <c r="U21" s="521"/>
      <c r="V21" s="575"/>
      <c r="W21" s="578"/>
      <c r="X21" s="156"/>
      <c r="Y21" s="572"/>
    </row>
    <row r="22" spans="1:25" s="85" customFormat="1" x14ac:dyDescent="0.25">
      <c r="A22" s="539"/>
      <c r="B22" s="577"/>
      <c r="C22" s="280"/>
      <c r="D22" s="90"/>
      <c r="E22" s="514"/>
      <c r="F22" s="166"/>
      <c r="G22" s="199"/>
      <c r="H22" s="589"/>
      <c r="I22" s="591"/>
      <c r="J22" s="292"/>
      <c r="K22" s="134"/>
      <c r="L22" s="134"/>
      <c r="M22" s="134"/>
      <c r="N22" s="134"/>
      <c r="O22" s="134"/>
      <c r="P22" s="134"/>
      <c r="Q22" s="94">
        <f t="shared" si="10"/>
        <v>0</v>
      </c>
      <c r="R22" s="557"/>
      <c r="S22" s="288"/>
      <c r="T22" s="522"/>
      <c r="U22" s="522"/>
      <c r="V22" s="574"/>
      <c r="W22" s="579"/>
      <c r="X22" s="155"/>
      <c r="Y22" s="571"/>
    </row>
    <row r="23" spans="1:25" ht="15.75" thickBot="1" x14ac:dyDescent="0.3">
      <c r="A23" s="95"/>
      <c r="B23" s="549" t="s">
        <v>16</v>
      </c>
      <c r="C23" s="550"/>
      <c r="D23" s="551"/>
      <c r="E23" s="88">
        <f>SUM(E19:E21)</f>
        <v>0</v>
      </c>
      <c r="F23" s="88"/>
      <c r="G23" s="197"/>
      <c r="H23" s="103">
        <f t="shared" ref="H23:Y23" si="12">SUM(H19:H21)</f>
        <v>0</v>
      </c>
      <c r="I23" s="114">
        <f t="shared" si="12"/>
        <v>0</v>
      </c>
      <c r="J23" s="124">
        <f>SUM(J19:J22)</f>
        <v>29</v>
      </c>
      <c r="K23" s="57">
        <f>SUM(K19:K22)</f>
        <v>34</v>
      </c>
      <c r="L23" s="57">
        <f t="shared" ref="L23:P23" si="13">SUM(L19:L22)</f>
        <v>31</v>
      </c>
      <c r="M23" s="57">
        <f t="shared" si="13"/>
        <v>79</v>
      </c>
      <c r="N23" s="57">
        <f t="shared" si="13"/>
        <v>84</v>
      </c>
      <c r="O23" s="57">
        <f t="shared" si="13"/>
        <v>17</v>
      </c>
      <c r="P23" s="57">
        <f t="shared" si="13"/>
        <v>95</v>
      </c>
      <c r="Q23" s="126">
        <f t="shared" si="10"/>
        <v>369</v>
      </c>
      <c r="R23" s="87">
        <f>SUM(R19:R22)</f>
        <v>369</v>
      </c>
      <c r="S23" s="55"/>
      <c r="T23" s="55">
        <f t="shared" si="12"/>
        <v>0</v>
      </c>
      <c r="U23" s="88">
        <f t="shared" si="12"/>
        <v>0</v>
      </c>
      <c r="V23" s="88">
        <f t="shared" si="12"/>
        <v>0</v>
      </c>
      <c r="W23" s="103">
        <f t="shared" si="12"/>
        <v>0</v>
      </c>
      <c r="X23" s="56"/>
      <c r="Y23" s="87">
        <f t="shared" si="12"/>
        <v>0</v>
      </c>
    </row>
    <row r="24" spans="1:25" s="85" customFormat="1" ht="15" customHeight="1" x14ac:dyDescent="0.25">
      <c r="A24" s="538" t="s">
        <v>45</v>
      </c>
      <c r="B24" s="576" t="s">
        <v>19</v>
      </c>
      <c r="C24" s="378"/>
      <c r="D24" s="90" t="s">
        <v>47</v>
      </c>
      <c r="E24" s="519"/>
      <c r="F24" s="375"/>
      <c r="G24" s="200"/>
      <c r="H24" s="588"/>
      <c r="I24" s="590"/>
      <c r="J24" s="292">
        <v>19</v>
      </c>
      <c r="K24" s="134"/>
      <c r="L24" s="134"/>
      <c r="M24" s="134">
        <v>12</v>
      </c>
      <c r="N24" s="134">
        <v>15</v>
      </c>
      <c r="O24" s="134"/>
      <c r="P24" s="134"/>
      <c r="Q24" s="94">
        <f t="shared" ref="Q24:Q27" si="14">SUM(J24:P24)</f>
        <v>46</v>
      </c>
      <c r="R24" s="555">
        <f t="shared" ref="R24" si="15">Q24+Q25</f>
        <v>46</v>
      </c>
      <c r="S24" s="383"/>
      <c r="T24" s="384"/>
      <c r="U24" s="380"/>
      <c r="V24" s="380"/>
      <c r="W24" s="381"/>
      <c r="X24" s="382"/>
      <c r="Y24" s="385"/>
    </row>
    <row r="25" spans="1:25" s="85" customFormat="1" x14ac:dyDescent="0.25">
      <c r="A25" s="539"/>
      <c r="B25" s="577"/>
      <c r="C25" s="379"/>
      <c r="D25" s="90"/>
      <c r="E25" s="514"/>
      <c r="F25" s="376"/>
      <c r="G25" s="199"/>
      <c r="H25" s="589"/>
      <c r="I25" s="591"/>
      <c r="J25" s="292"/>
      <c r="K25" s="134"/>
      <c r="L25" s="134"/>
      <c r="M25" s="134"/>
      <c r="N25" s="134"/>
      <c r="O25" s="134"/>
      <c r="P25" s="134"/>
      <c r="Q25" s="94">
        <f t="shared" si="14"/>
        <v>0</v>
      </c>
      <c r="R25" s="557"/>
      <c r="S25" s="383"/>
      <c r="T25" s="384"/>
      <c r="U25" s="380"/>
      <c r="V25" s="380"/>
      <c r="W25" s="381"/>
      <c r="X25" s="382"/>
      <c r="Y25" s="385"/>
    </row>
    <row r="26" spans="1:25" ht="16.5" customHeight="1" x14ac:dyDescent="0.25">
      <c r="A26" s="538">
        <v>10</v>
      </c>
      <c r="B26" s="576" t="s">
        <v>20</v>
      </c>
      <c r="C26" s="281"/>
      <c r="D26" s="90" t="s">
        <v>47</v>
      </c>
      <c r="E26" s="519"/>
      <c r="F26" s="375"/>
      <c r="G26" s="200"/>
      <c r="H26" s="588"/>
      <c r="I26" s="590"/>
      <c r="J26" s="164">
        <v>25</v>
      </c>
      <c r="K26" s="386"/>
      <c r="L26" s="386">
        <v>14</v>
      </c>
      <c r="M26" s="386"/>
      <c r="N26" s="386">
        <v>13</v>
      </c>
      <c r="O26" s="386"/>
      <c r="P26" s="386"/>
      <c r="Q26" s="94">
        <f t="shared" si="14"/>
        <v>52</v>
      </c>
      <c r="R26" s="555">
        <f t="shared" ref="R26" si="16">Q26+Q27</f>
        <v>52</v>
      </c>
      <c r="S26" s="290"/>
      <c r="T26" s="521"/>
      <c r="U26" s="521"/>
      <c r="V26" s="575"/>
      <c r="W26" s="578"/>
      <c r="X26" s="156"/>
      <c r="Y26" s="572"/>
    </row>
    <row r="27" spans="1:25" s="85" customFormat="1" x14ac:dyDescent="0.25">
      <c r="A27" s="539"/>
      <c r="B27" s="577"/>
      <c r="C27" s="280"/>
      <c r="D27" s="90"/>
      <c r="E27" s="514"/>
      <c r="F27" s="376"/>
      <c r="G27" s="199"/>
      <c r="H27" s="589"/>
      <c r="I27" s="591"/>
      <c r="J27" s="387"/>
      <c r="K27" s="388"/>
      <c r="L27" s="388"/>
      <c r="M27" s="388"/>
      <c r="N27" s="388"/>
      <c r="O27" s="388"/>
      <c r="P27" s="388"/>
      <c r="Q27" s="94">
        <f t="shared" si="14"/>
        <v>0</v>
      </c>
      <c r="R27" s="557"/>
      <c r="S27" s="288"/>
      <c r="T27" s="522"/>
      <c r="U27" s="522"/>
      <c r="V27" s="574"/>
      <c r="W27" s="579"/>
      <c r="X27" s="155"/>
      <c r="Y27" s="571"/>
    </row>
    <row r="28" spans="1:25" ht="15.75" thickBot="1" x14ac:dyDescent="0.3">
      <c r="A28" s="95"/>
      <c r="B28" s="549" t="s">
        <v>16</v>
      </c>
      <c r="C28" s="550"/>
      <c r="D28" s="551"/>
      <c r="E28" s="88">
        <f>SUM(E26:E26)</f>
        <v>0</v>
      </c>
      <c r="F28" s="88"/>
      <c r="G28" s="197"/>
      <c r="H28" s="103">
        <f>SUM(H26:H26)</f>
        <v>0</v>
      </c>
      <c r="I28" s="114">
        <f>SUM(I26:I26)</f>
        <v>0</v>
      </c>
      <c r="J28" s="124">
        <f t="shared" ref="J28:P28" si="17">SUM(J26:J27)</f>
        <v>25</v>
      </c>
      <c r="K28" s="57">
        <f t="shared" si="17"/>
        <v>0</v>
      </c>
      <c r="L28" s="57">
        <f t="shared" si="17"/>
        <v>14</v>
      </c>
      <c r="M28" s="57">
        <f t="shared" si="17"/>
        <v>0</v>
      </c>
      <c r="N28" s="57">
        <f t="shared" si="17"/>
        <v>13</v>
      </c>
      <c r="O28" s="57">
        <f t="shared" si="17"/>
        <v>0</v>
      </c>
      <c r="P28" s="57">
        <f t="shared" si="17"/>
        <v>0</v>
      </c>
      <c r="Q28" s="126">
        <f t="shared" si="10"/>
        <v>52</v>
      </c>
      <c r="R28" s="87">
        <f>SUM(R26:R27)</f>
        <v>52</v>
      </c>
      <c r="S28" s="55"/>
      <c r="T28" s="55">
        <f>SUM(T26:T26)</f>
        <v>0</v>
      </c>
      <c r="U28" s="88">
        <f>SUM(U26:U26)</f>
        <v>0</v>
      </c>
      <c r="V28" s="88">
        <f>SUM(V26:V26)</f>
        <v>0</v>
      </c>
      <c r="W28" s="103">
        <f>SUM(W26:W26)</f>
        <v>0</v>
      </c>
      <c r="X28" s="56"/>
      <c r="Y28" s="87">
        <f>SUM(Y26:Y26)</f>
        <v>0</v>
      </c>
    </row>
    <row r="29" spans="1:25" ht="16.5" thickBot="1" x14ac:dyDescent="0.3">
      <c r="A29" s="96"/>
      <c r="B29" s="100" t="s">
        <v>135</v>
      </c>
      <c r="C29" s="100"/>
      <c r="D29" s="100"/>
      <c r="E29" s="101">
        <f>E28+E23+E18+E11</f>
        <v>0</v>
      </c>
      <c r="F29" s="101"/>
      <c r="G29" s="58"/>
      <c r="H29" s="104">
        <f t="shared" ref="H29:W29" si="18">H28+H23+H18+H11</f>
        <v>0</v>
      </c>
      <c r="I29" s="115">
        <f t="shared" si="18"/>
        <v>0</v>
      </c>
      <c r="J29" s="104">
        <f t="shared" si="18"/>
        <v>163</v>
      </c>
      <c r="K29" s="105">
        <f t="shared" si="18"/>
        <v>112</v>
      </c>
      <c r="L29" s="105">
        <f t="shared" si="18"/>
        <v>138</v>
      </c>
      <c r="M29" s="105">
        <f t="shared" si="18"/>
        <v>234</v>
      </c>
      <c r="N29" s="105">
        <f t="shared" si="18"/>
        <v>222</v>
      </c>
      <c r="O29" s="105">
        <f t="shared" si="18"/>
        <v>148</v>
      </c>
      <c r="P29" s="105">
        <f t="shared" si="18"/>
        <v>329</v>
      </c>
      <c r="Q29" s="105">
        <f t="shared" si="18"/>
        <v>1346</v>
      </c>
      <c r="R29" s="120">
        <f t="shared" si="18"/>
        <v>1346</v>
      </c>
      <c r="S29" s="120"/>
      <c r="T29" s="120">
        <f t="shared" si="18"/>
        <v>0</v>
      </c>
      <c r="U29" s="101">
        <f t="shared" si="18"/>
        <v>0</v>
      </c>
      <c r="V29" s="101">
        <f t="shared" si="18"/>
        <v>0</v>
      </c>
      <c r="W29" s="106">
        <f t="shared" si="18"/>
        <v>0</v>
      </c>
      <c r="X29" s="153"/>
      <c r="Y29" s="102">
        <f>Y28+Y23+Y18+Y11</f>
        <v>0</v>
      </c>
    </row>
    <row r="30" spans="1:25" s="64" customFormat="1" ht="16.5" thickTop="1" x14ac:dyDescent="0.25">
      <c r="A30" s="162"/>
      <c r="B30" s="163"/>
      <c r="C30" s="163"/>
      <c r="D30" s="163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</row>
    <row r="31" spans="1:25" s="64" customFormat="1" ht="15.75" x14ac:dyDescent="0.25">
      <c r="A31" s="162"/>
      <c r="B31" s="163"/>
      <c r="C31" s="163"/>
      <c r="D31" s="163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</row>
    <row r="32" spans="1:25" s="64" customFormat="1" ht="15.75" x14ac:dyDescent="0.25">
      <c r="A32" s="162"/>
      <c r="B32" s="163"/>
      <c r="C32" s="163"/>
      <c r="D32" s="163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</row>
    <row r="33" spans="1:25" s="64" customFormat="1" ht="15.75" x14ac:dyDescent="0.25">
      <c r="A33" s="162"/>
      <c r="B33" s="163"/>
      <c r="C33" s="163"/>
      <c r="D33" s="163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</row>
    <row r="34" spans="1:25" s="64" customFormat="1" ht="15.75" x14ac:dyDescent="0.25">
      <c r="A34" s="162"/>
      <c r="B34" s="163"/>
      <c r="C34" s="163"/>
      <c r="D34" s="163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</row>
    <row r="35" spans="1:25" s="64" customFormat="1" ht="15.75" x14ac:dyDescent="0.25">
      <c r="A35" s="162"/>
      <c r="B35" s="163"/>
      <c r="C35" s="163"/>
      <c r="D35" s="163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</row>
    <row r="36" spans="1:25" s="64" customFormat="1" ht="15.75" x14ac:dyDescent="0.25">
      <c r="A36" s="162"/>
      <c r="B36" s="163"/>
      <c r="C36" s="163"/>
      <c r="D36" s="163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</row>
    <row r="37" spans="1:25" s="64" customFormat="1" ht="15.75" x14ac:dyDescent="0.25">
      <c r="A37" s="162"/>
      <c r="B37" s="163"/>
      <c r="C37" s="163"/>
      <c r="D37" s="163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</row>
    <row r="38" spans="1:25" s="64" customFormat="1" ht="18" x14ac:dyDescent="0.25">
      <c r="A38" s="586" t="s">
        <v>230</v>
      </c>
      <c r="B38" s="586"/>
      <c r="C38" s="586"/>
      <c r="D38" s="586"/>
      <c r="E38" s="586"/>
      <c r="F38" s="586"/>
      <c r="G38" s="586"/>
      <c r="H38" s="586"/>
      <c r="I38" s="586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  <c r="W38" s="586"/>
      <c r="X38" s="586"/>
      <c r="Y38" s="586"/>
    </row>
    <row r="39" spans="1:25" ht="17.25" customHeight="1" thickBot="1" x14ac:dyDescent="0.35">
      <c r="A39" s="109"/>
      <c r="B39" s="107"/>
      <c r="C39" s="107"/>
      <c r="D39" s="109"/>
      <c r="E39" s="109"/>
      <c r="F39" s="109"/>
      <c r="G39" s="109"/>
      <c r="H39" s="110"/>
      <c r="I39" s="109"/>
      <c r="J39" s="109"/>
      <c r="K39" s="85"/>
      <c r="L39" s="85"/>
      <c r="M39" s="109"/>
      <c r="N39" s="109"/>
      <c r="O39" s="111" t="s">
        <v>141</v>
      </c>
      <c r="P39" s="111"/>
      <c r="Q39" s="111"/>
      <c r="R39" s="111"/>
      <c r="S39" s="111"/>
      <c r="T39" s="111"/>
      <c r="U39" s="109"/>
      <c r="V39" s="109"/>
      <c r="W39" s="149">
        <v>2.5</v>
      </c>
      <c r="X39" s="149"/>
    </row>
    <row r="40" spans="1:25" ht="15.75" customHeight="1" thickTop="1" x14ac:dyDescent="0.25">
      <c r="A40" s="505" t="s">
        <v>133</v>
      </c>
      <c r="B40" s="525" t="s">
        <v>1</v>
      </c>
      <c r="C40" s="647" t="s">
        <v>178</v>
      </c>
      <c r="D40" s="528" t="s">
        <v>125</v>
      </c>
      <c r="E40" s="531" t="s">
        <v>161</v>
      </c>
      <c r="F40" s="515" t="s">
        <v>162</v>
      </c>
      <c r="G40" s="609" t="s">
        <v>32</v>
      </c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3"/>
      <c r="S40" s="558" t="s">
        <v>183</v>
      </c>
      <c r="T40" s="558" t="s">
        <v>33</v>
      </c>
      <c r="U40" s="561" t="s">
        <v>164</v>
      </c>
      <c r="V40" s="564" t="s">
        <v>165</v>
      </c>
      <c r="W40" s="567" t="s">
        <v>242</v>
      </c>
      <c r="X40" s="604" t="s">
        <v>149</v>
      </c>
      <c r="Y40" s="546" t="s">
        <v>3</v>
      </c>
    </row>
    <row r="41" spans="1:25" ht="15" customHeight="1" x14ac:dyDescent="0.25">
      <c r="A41" s="524"/>
      <c r="B41" s="526"/>
      <c r="C41" s="648"/>
      <c r="D41" s="529"/>
      <c r="E41" s="516"/>
      <c r="F41" s="516"/>
      <c r="G41" s="607" t="s">
        <v>49</v>
      </c>
      <c r="H41" s="608"/>
      <c r="I41" s="610" t="s">
        <v>163</v>
      </c>
      <c r="J41" s="129" t="s">
        <v>36</v>
      </c>
      <c r="K41" s="130" t="s">
        <v>37</v>
      </c>
      <c r="L41" s="130" t="s">
        <v>38</v>
      </c>
      <c r="M41" s="130" t="s">
        <v>39</v>
      </c>
      <c r="N41" s="130" t="s">
        <v>40</v>
      </c>
      <c r="O41" s="131" t="s">
        <v>41</v>
      </c>
      <c r="P41" s="130" t="s">
        <v>42</v>
      </c>
      <c r="Q41" s="51" t="s">
        <v>143</v>
      </c>
      <c r="R41" s="113" t="s">
        <v>144</v>
      </c>
      <c r="S41" s="614"/>
      <c r="T41" s="559"/>
      <c r="U41" s="562"/>
      <c r="V41" s="565"/>
      <c r="W41" s="568"/>
      <c r="X41" s="605"/>
      <c r="Y41" s="547"/>
    </row>
    <row r="42" spans="1:25" ht="34.5" customHeight="1" thickBot="1" x14ac:dyDescent="0.3">
      <c r="A42" s="506"/>
      <c r="B42" s="527"/>
      <c r="C42" s="649"/>
      <c r="D42" s="530"/>
      <c r="E42" s="532"/>
      <c r="F42" s="517"/>
      <c r="G42" s="248" t="s">
        <v>155</v>
      </c>
      <c r="H42" s="249" t="s">
        <v>169</v>
      </c>
      <c r="I42" s="611"/>
      <c r="J42" s="54">
        <v>1</v>
      </c>
      <c r="K42" s="86">
        <v>2</v>
      </c>
      <c r="L42" s="86">
        <v>3</v>
      </c>
      <c r="M42" s="86">
        <v>4</v>
      </c>
      <c r="N42" s="86">
        <v>5</v>
      </c>
      <c r="O42" s="86">
        <v>6</v>
      </c>
      <c r="P42" s="3">
        <v>7</v>
      </c>
      <c r="Q42" s="3" t="s">
        <v>64</v>
      </c>
      <c r="R42" s="125" t="s">
        <v>154</v>
      </c>
      <c r="S42" s="615"/>
      <c r="T42" s="560"/>
      <c r="U42" s="563"/>
      <c r="V42" s="566"/>
      <c r="W42" s="569"/>
      <c r="X42" s="606"/>
      <c r="Y42" s="601"/>
    </row>
    <row r="43" spans="1:25" ht="18" customHeight="1" thickTop="1" x14ac:dyDescent="0.25">
      <c r="A43" s="543" t="s">
        <v>4</v>
      </c>
      <c r="B43" s="544" t="s">
        <v>18</v>
      </c>
      <c r="C43" s="650" t="s">
        <v>17</v>
      </c>
      <c r="D43" s="89" t="s">
        <v>48</v>
      </c>
      <c r="E43" s="545">
        <v>850</v>
      </c>
      <c r="F43" s="518"/>
      <c r="G43" s="533">
        <v>1230</v>
      </c>
      <c r="H43" s="554">
        <v>1000</v>
      </c>
      <c r="I43" s="612">
        <v>800</v>
      </c>
      <c r="J43" s="122">
        <f>J5*2.5</f>
        <v>60</v>
      </c>
      <c r="K43" s="116">
        <f t="shared" ref="K43:P43" si="19">K5*2.5</f>
        <v>52.5</v>
      </c>
      <c r="L43" s="116">
        <f t="shared" si="19"/>
        <v>52.5</v>
      </c>
      <c r="M43" s="116">
        <f t="shared" si="19"/>
        <v>47.5</v>
      </c>
      <c r="N43" s="116">
        <f t="shared" si="19"/>
        <v>60</v>
      </c>
      <c r="O43" s="116">
        <f t="shared" si="19"/>
        <v>52.5</v>
      </c>
      <c r="P43" s="116">
        <f t="shared" si="19"/>
        <v>52.5</v>
      </c>
      <c r="Q43" s="116">
        <f>SUM(J43:P43)</f>
        <v>377.5</v>
      </c>
      <c r="R43" s="554">
        <f>Q43+Q44</f>
        <v>377.5</v>
      </c>
      <c r="S43" s="518"/>
      <c r="T43" s="596">
        <v>500</v>
      </c>
      <c r="U43" s="545">
        <v>0</v>
      </c>
      <c r="V43" s="598">
        <f>E43+F43+G43+H43+I43+R43+S43+T43+U43</f>
        <v>4757.5</v>
      </c>
      <c r="W43" s="599">
        <f>V43*43.09</f>
        <v>205000.67500000002</v>
      </c>
      <c r="X43" s="158">
        <f>W49/3</f>
        <v>230459.68333333335</v>
      </c>
      <c r="Y43" s="602">
        <f>X44/12</f>
        <v>19204.973611111112</v>
      </c>
    </row>
    <row r="44" spans="1:25" ht="18" customHeight="1" x14ac:dyDescent="0.25">
      <c r="A44" s="539"/>
      <c r="B44" s="542"/>
      <c r="C44" s="646"/>
      <c r="D44" s="172" t="s">
        <v>47</v>
      </c>
      <c r="E44" s="522"/>
      <c r="F44" s="514"/>
      <c r="G44" s="534"/>
      <c r="H44" s="557"/>
      <c r="I44" s="613"/>
      <c r="J44" s="123">
        <f t="shared" ref="J44:P44" si="20">J6*2.5</f>
        <v>0</v>
      </c>
      <c r="K44" s="118">
        <f t="shared" si="20"/>
        <v>0</v>
      </c>
      <c r="L44" s="118">
        <f t="shared" si="20"/>
        <v>0</v>
      </c>
      <c r="M44" s="118">
        <f t="shared" si="20"/>
        <v>0</v>
      </c>
      <c r="N44" s="118">
        <f t="shared" si="20"/>
        <v>0</v>
      </c>
      <c r="O44" s="118">
        <f t="shared" si="20"/>
        <v>0</v>
      </c>
      <c r="P44" s="118">
        <f t="shared" si="20"/>
        <v>0</v>
      </c>
      <c r="Q44" s="118">
        <f>SUM(J44:P44)</f>
        <v>0</v>
      </c>
      <c r="R44" s="555"/>
      <c r="S44" s="514"/>
      <c r="T44" s="597"/>
      <c r="U44" s="522"/>
      <c r="V44" s="598"/>
      <c r="W44" s="600"/>
      <c r="X44" s="179">
        <f>X43</f>
        <v>230459.68333333335</v>
      </c>
      <c r="Y44" s="603"/>
    </row>
    <row r="45" spans="1:25" ht="18" customHeight="1" x14ac:dyDescent="0.25">
      <c r="A45" s="538" t="s">
        <v>7</v>
      </c>
      <c r="B45" s="541" t="s">
        <v>44</v>
      </c>
      <c r="C45" s="651" t="s">
        <v>25</v>
      </c>
      <c r="D45" s="90" t="s">
        <v>48</v>
      </c>
      <c r="E45" s="521">
        <v>700</v>
      </c>
      <c r="F45" s="519"/>
      <c r="G45" s="535">
        <v>1530</v>
      </c>
      <c r="H45" s="556">
        <v>300</v>
      </c>
      <c r="I45" s="625">
        <v>800</v>
      </c>
      <c r="J45" s="123">
        <f t="shared" ref="J45:P45" si="21">J7*2.5</f>
        <v>57.5</v>
      </c>
      <c r="K45" s="118">
        <f t="shared" si="21"/>
        <v>40</v>
      </c>
      <c r="L45" s="118">
        <f t="shared" si="21"/>
        <v>47.5</v>
      </c>
      <c r="M45" s="118">
        <f t="shared" si="21"/>
        <v>62.5</v>
      </c>
      <c r="N45" s="118">
        <f t="shared" si="21"/>
        <v>75</v>
      </c>
      <c r="O45" s="118">
        <f t="shared" si="21"/>
        <v>142.5</v>
      </c>
      <c r="P45" s="118">
        <f t="shared" si="21"/>
        <v>147.5</v>
      </c>
      <c r="Q45" s="118">
        <f t="shared" ref="Q45:Q48" si="22">SUM(J45:P45)</f>
        <v>572.5</v>
      </c>
      <c r="R45" s="556">
        <f t="shared" ref="R45" si="23">Q45+Q46</f>
        <v>572.5</v>
      </c>
      <c r="S45" s="519"/>
      <c r="T45" s="619">
        <v>500</v>
      </c>
      <c r="U45" s="521">
        <v>0</v>
      </c>
      <c r="V45" s="575">
        <f>E45+F45+G45+H45+I45+R45+S45+T45+U45</f>
        <v>4402.5</v>
      </c>
      <c r="W45" s="600">
        <f>V45*43.09</f>
        <v>189703.72500000001</v>
      </c>
      <c r="X45" s="157">
        <f>W49/3</f>
        <v>230459.68333333335</v>
      </c>
      <c r="Y45" s="603">
        <f t="shared" ref="Y45" si="24">X46/12</f>
        <v>17284.476250000003</v>
      </c>
    </row>
    <row r="46" spans="1:25" ht="18" customHeight="1" x14ac:dyDescent="0.25">
      <c r="A46" s="539"/>
      <c r="B46" s="542"/>
      <c r="C46" s="646"/>
      <c r="D46" s="172" t="s">
        <v>47</v>
      </c>
      <c r="E46" s="522"/>
      <c r="F46" s="514"/>
      <c r="G46" s="534"/>
      <c r="H46" s="557"/>
      <c r="I46" s="613"/>
      <c r="J46" s="123">
        <f t="shared" ref="J46:P46" si="25">J8*2.5</f>
        <v>0</v>
      </c>
      <c r="K46" s="118">
        <f t="shared" si="25"/>
        <v>0</v>
      </c>
      <c r="L46" s="118">
        <f t="shared" si="25"/>
        <v>0</v>
      </c>
      <c r="M46" s="118">
        <f t="shared" si="25"/>
        <v>0</v>
      </c>
      <c r="N46" s="118">
        <f t="shared" si="25"/>
        <v>0</v>
      </c>
      <c r="O46" s="118">
        <f t="shared" si="25"/>
        <v>0</v>
      </c>
      <c r="P46" s="118">
        <f t="shared" si="25"/>
        <v>0</v>
      </c>
      <c r="Q46" s="118">
        <f t="shared" si="22"/>
        <v>0</v>
      </c>
      <c r="R46" s="557"/>
      <c r="S46" s="514"/>
      <c r="T46" s="597"/>
      <c r="U46" s="522"/>
      <c r="V46" s="574"/>
      <c r="W46" s="600"/>
      <c r="X46" s="179">
        <f>X45-(X45/100*10)</f>
        <v>207413.71500000003</v>
      </c>
      <c r="Y46" s="603"/>
    </row>
    <row r="47" spans="1:25" ht="18" customHeight="1" x14ac:dyDescent="0.25">
      <c r="A47" s="538" t="s">
        <v>8</v>
      </c>
      <c r="B47" s="576" t="s">
        <v>13</v>
      </c>
      <c r="C47" s="651" t="s">
        <v>6</v>
      </c>
      <c r="D47" s="91" t="s">
        <v>48</v>
      </c>
      <c r="E47" s="521">
        <v>1500</v>
      </c>
      <c r="F47" s="519"/>
      <c r="G47" s="535">
        <v>1530</v>
      </c>
      <c r="H47" s="556">
        <v>2000</v>
      </c>
      <c r="I47" s="625">
        <v>800</v>
      </c>
      <c r="J47" s="123">
        <f t="shared" ref="J47:P47" si="26">J9*2.5</f>
        <v>62.5</v>
      </c>
      <c r="K47" s="118">
        <f t="shared" si="26"/>
        <v>35</v>
      </c>
      <c r="L47" s="118">
        <f t="shared" si="26"/>
        <v>40</v>
      </c>
      <c r="M47" s="118">
        <f t="shared" si="26"/>
        <v>75</v>
      </c>
      <c r="N47" s="118">
        <f t="shared" si="26"/>
        <v>95</v>
      </c>
      <c r="O47" s="118">
        <f t="shared" si="26"/>
        <v>72.5</v>
      </c>
      <c r="P47" s="118">
        <f t="shared" si="26"/>
        <v>175</v>
      </c>
      <c r="Q47" s="118">
        <f t="shared" si="22"/>
        <v>555</v>
      </c>
      <c r="R47" s="555">
        <f t="shared" ref="R47" si="27">Q47+Q48</f>
        <v>555</v>
      </c>
      <c r="S47" s="519"/>
      <c r="T47" s="619">
        <v>500</v>
      </c>
      <c r="U47" s="521">
        <v>0</v>
      </c>
      <c r="V47" s="575">
        <f>E47+F47+G47+H47+I47+R47+S47+T47+U47</f>
        <v>6885</v>
      </c>
      <c r="W47" s="579">
        <f>V47*43.09</f>
        <v>296674.65000000002</v>
      </c>
      <c r="X47" s="159">
        <f>W49/3</f>
        <v>230459.68333333335</v>
      </c>
      <c r="Y47" s="571">
        <f t="shared" ref="Y47" si="28">X48/12</f>
        <v>21125.470972222221</v>
      </c>
    </row>
    <row r="48" spans="1:25" ht="18" customHeight="1" x14ac:dyDescent="0.25">
      <c r="A48" s="539"/>
      <c r="B48" s="577"/>
      <c r="C48" s="646"/>
      <c r="D48" s="172" t="s">
        <v>47</v>
      </c>
      <c r="E48" s="522"/>
      <c r="F48" s="514"/>
      <c r="G48" s="534"/>
      <c r="H48" s="557"/>
      <c r="I48" s="613"/>
      <c r="J48" s="123">
        <f t="shared" ref="J48:P48" si="29">J10*2.5</f>
        <v>0</v>
      </c>
      <c r="K48" s="118">
        <f t="shared" si="29"/>
        <v>0</v>
      </c>
      <c r="L48" s="118">
        <f t="shared" si="29"/>
        <v>0</v>
      </c>
      <c r="M48" s="118">
        <f t="shared" si="29"/>
        <v>0</v>
      </c>
      <c r="N48" s="118">
        <f t="shared" si="29"/>
        <v>0</v>
      </c>
      <c r="O48" s="118">
        <f t="shared" si="29"/>
        <v>0</v>
      </c>
      <c r="P48" s="118">
        <f t="shared" si="29"/>
        <v>0</v>
      </c>
      <c r="Q48" s="118">
        <f t="shared" si="22"/>
        <v>0</v>
      </c>
      <c r="R48" s="557"/>
      <c r="S48" s="514"/>
      <c r="T48" s="597"/>
      <c r="U48" s="522"/>
      <c r="V48" s="574"/>
      <c r="W48" s="600"/>
      <c r="X48" s="416">
        <f>X47+(X47/100*10)</f>
        <v>253505.65166666667</v>
      </c>
      <c r="Y48" s="603"/>
    </row>
    <row r="49" spans="1:25" ht="15.75" thickBot="1" x14ac:dyDescent="0.3">
      <c r="A49" s="95"/>
      <c r="B49" s="549" t="s">
        <v>16</v>
      </c>
      <c r="C49" s="550"/>
      <c r="D49" s="551"/>
      <c r="E49" s="88">
        <f>SUM(E43:E47)</f>
        <v>3050</v>
      </c>
      <c r="F49" s="103">
        <f t="shared" ref="F49:I49" si="30">SUM(F43:F47)</f>
        <v>0</v>
      </c>
      <c r="G49" s="103">
        <f t="shared" si="30"/>
        <v>4290</v>
      </c>
      <c r="H49" s="87">
        <f t="shared" si="30"/>
        <v>3300</v>
      </c>
      <c r="I49" s="55">
        <f t="shared" si="30"/>
        <v>2400</v>
      </c>
      <c r="J49" s="293">
        <f>SUM(J43:J48)</f>
        <v>180</v>
      </c>
      <c r="K49" s="294">
        <f t="shared" ref="K49:P49" si="31">SUM(K43:K48)</f>
        <v>127.5</v>
      </c>
      <c r="L49" s="294">
        <f t="shared" si="31"/>
        <v>140</v>
      </c>
      <c r="M49" s="294">
        <f t="shared" si="31"/>
        <v>185</v>
      </c>
      <c r="N49" s="294">
        <f t="shared" si="31"/>
        <v>230</v>
      </c>
      <c r="O49" s="294">
        <f t="shared" si="31"/>
        <v>267.5</v>
      </c>
      <c r="P49" s="294">
        <f t="shared" si="31"/>
        <v>375</v>
      </c>
      <c r="Q49" s="246">
        <f t="shared" ref="Q49" si="32">SUM(J49:P49)</f>
        <v>1505</v>
      </c>
      <c r="R49" s="87">
        <f>SUM(R43:R48)</f>
        <v>1505</v>
      </c>
      <c r="S49" s="55"/>
      <c r="T49" s="55">
        <f t="shared" ref="T49:Y49" si="33">SUM(T43:T47)</f>
        <v>1500</v>
      </c>
      <c r="U49" s="88">
        <f t="shared" si="33"/>
        <v>0</v>
      </c>
      <c r="V49" s="88">
        <f t="shared" si="33"/>
        <v>16045</v>
      </c>
      <c r="W49" s="332">
        <f t="shared" si="33"/>
        <v>691379.05</v>
      </c>
      <c r="X49" s="56">
        <f>SUM(X47+X45+X43)</f>
        <v>691379.05</v>
      </c>
      <c r="Y49" s="87">
        <f t="shared" si="33"/>
        <v>57614.920833333337</v>
      </c>
    </row>
    <row r="50" spans="1:25" ht="14.25" customHeight="1" x14ac:dyDescent="0.25">
      <c r="A50" s="540" t="s">
        <v>10</v>
      </c>
      <c r="B50" s="583" t="s">
        <v>151</v>
      </c>
      <c r="C50" s="652" t="s">
        <v>6</v>
      </c>
      <c r="D50" s="92" t="s">
        <v>48</v>
      </c>
      <c r="E50" s="626">
        <v>700</v>
      </c>
      <c r="F50" s="536"/>
      <c r="G50" s="535">
        <v>4800</v>
      </c>
      <c r="H50" s="627">
        <v>2000</v>
      </c>
      <c r="I50" s="622">
        <v>750</v>
      </c>
      <c r="J50" s="237">
        <f>J12*2.5</f>
        <v>30</v>
      </c>
      <c r="K50" s="175">
        <f t="shared" ref="K50:P50" si="34">K12*2.5</f>
        <v>20</v>
      </c>
      <c r="L50" s="175">
        <f t="shared" si="34"/>
        <v>27.5</v>
      </c>
      <c r="M50" s="175">
        <f t="shared" si="34"/>
        <v>70</v>
      </c>
      <c r="N50" s="175">
        <f t="shared" si="34"/>
        <v>35</v>
      </c>
      <c r="O50" s="175">
        <f t="shared" si="34"/>
        <v>20</v>
      </c>
      <c r="P50" s="175">
        <f t="shared" si="34"/>
        <v>0</v>
      </c>
      <c r="Q50" s="175">
        <f>SUM(J50:P50)</f>
        <v>202.5</v>
      </c>
      <c r="R50" s="555">
        <f>Q50+Q51</f>
        <v>202.5</v>
      </c>
      <c r="S50" s="520"/>
      <c r="T50" s="523">
        <v>500</v>
      </c>
      <c r="U50" s="644"/>
      <c r="V50" s="574">
        <f>E50+F50+G50+H50+I50+R50+S50+T50+U50</f>
        <v>8952.5</v>
      </c>
      <c r="W50" s="643">
        <f>V50*43.09</f>
        <v>385763.22500000003</v>
      </c>
      <c r="X50" s="155"/>
      <c r="Y50" s="587">
        <f>W50/12</f>
        <v>32146.935416666671</v>
      </c>
    </row>
    <row r="51" spans="1:25" ht="14.25" customHeight="1" x14ac:dyDescent="0.25">
      <c r="A51" s="539"/>
      <c r="B51" s="542"/>
      <c r="C51" s="646"/>
      <c r="D51" s="172" t="s">
        <v>47</v>
      </c>
      <c r="E51" s="522"/>
      <c r="F51" s="537"/>
      <c r="G51" s="534"/>
      <c r="H51" s="628"/>
      <c r="I51" s="623"/>
      <c r="J51" s="123">
        <f t="shared" ref="J51:P51" si="35">J13*2.5</f>
        <v>0</v>
      </c>
      <c r="K51" s="118">
        <f t="shared" si="35"/>
        <v>0</v>
      </c>
      <c r="L51" s="118">
        <f t="shared" si="35"/>
        <v>0</v>
      </c>
      <c r="M51" s="118">
        <f t="shared" si="35"/>
        <v>0</v>
      </c>
      <c r="N51" s="118">
        <f t="shared" si="35"/>
        <v>0</v>
      </c>
      <c r="O51" s="118">
        <f t="shared" si="35"/>
        <v>0</v>
      </c>
      <c r="P51" s="118">
        <f t="shared" si="35"/>
        <v>0</v>
      </c>
      <c r="Q51" s="118">
        <f t="shared" ref="Q51:Q55" si="36">SUM(J51:P51)</f>
        <v>0</v>
      </c>
      <c r="R51" s="555"/>
      <c r="S51" s="514"/>
      <c r="T51" s="522"/>
      <c r="U51" s="638"/>
      <c r="V51" s="598"/>
      <c r="W51" s="600"/>
      <c r="X51" s="155">
        <f t="shared" ref="X51:X54" si="37">W50</f>
        <v>385763.22500000003</v>
      </c>
      <c r="Y51" s="571"/>
    </row>
    <row r="52" spans="1:25" ht="14.25" customHeight="1" x14ac:dyDescent="0.25">
      <c r="A52" s="538" t="s">
        <v>12</v>
      </c>
      <c r="B52" s="541" t="s">
        <v>218</v>
      </c>
      <c r="C52" s="651" t="s">
        <v>6</v>
      </c>
      <c r="D52" s="90" t="s">
        <v>48</v>
      </c>
      <c r="E52" s="521">
        <v>700</v>
      </c>
      <c r="F52" s="632">
        <v>2850</v>
      </c>
      <c r="G52" s="535">
        <v>4750</v>
      </c>
      <c r="H52" s="631">
        <v>2000</v>
      </c>
      <c r="I52" s="634">
        <v>60</v>
      </c>
      <c r="J52" s="123">
        <f t="shared" ref="J52:P52" si="38">J14*2.5</f>
        <v>32.5</v>
      </c>
      <c r="K52" s="118">
        <f t="shared" si="38"/>
        <v>22.5</v>
      </c>
      <c r="L52" s="118">
        <f t="shared" si="38"/>
        <v>47.5</v>
      </c>
      <c r="M52" s="118">
        <f t="shared" si="38"/>
        <v>80</v>
      </c>
      <c r="N52" s="118">
        <f t="shared" si="38"/>
        <v>0</v>
      </c>
      <c r="O52" s="118">
        <f t="shared" si="38"/>
        <v>0</v>
      </c>
      <c r="P52" s="118">
        <f t="shared" si="38"/>
        <v>65</v>
      </c>
      <c r="Q52" s="118">
        <f t="shared" si="36"/>
        <v>247.5</v>
      </c>
      <c r="R52" s="556">
        <f t="shared" ref="R52" si="39">Q52+Q53</f>
        <v>247.5</v>
      </c>
      <c r="S52" s="521">
        <v>185</v>
      </c>
      <c r="T52" s="521">
        <v>500</v>
      </c>
      <c r="U52" s="521">
        <v>250</v>
      </c>
      <c r="V52" s="598">
        <f>E52+F52+G52+H52+I52+R52+S52+T52+U52</f>
        <v>11542.5</v>
      </c>
      <c r="W52" s="600">
        <f>V52*43.09</f>
        <v>497366.32500000001</v>
      </c>
      <c r="X52" s="155">
        <f t="shared" si="37"/>
        <v>0</v>
      </c>
      <c r="Y52" s="587">
        <f t="shared" ref="Y52" si="40">W52/12</f>
        <v>41447.193749999999</v>
      </c>
    </row>
    <row r="53" spans="1:25" ht="14.25" customHeight="1" x14ac:dyDescent="0.25">
      <c r="A53" s="539"/>
      <c r="B53" s="542"/>
      <c r="C53" s="646"/>
      <c r="D53" s="172" t="s">
        <v>47</v>
      </c>
      <c r="E53" s="522"/>
      <c r="F53" s="633"/>
      <c r="G53" s="534"/>
      <c r="H53" s="628"/>
      <c r="I53" s="623"/>
      <c r="J53" s="123">
        <f t="shared" ref="J53:P53" si="41">J15*2.5</f>
        <v>0</v>
      </c>
      <c r="K53" s="118">
        <f t="shared" si="41"/>
        <v>0</v>
      </c>
      <c r="L53" s="118">
        <f t="shared" si="41"/>
        <v>0</v>
      </c>
      <c r="M53" s="118">
        <f t="shared" si="41"/>
        <v>0</v>
      </c>
      <c r="N53" s="118">
        <f t="shared" si="41"/>
        <v>0</v>
      </c>
      <c r="O53" s="118">
        <f t="shared" si="41"/>
        <v>0</v>
      </c>
      <c r="P53" s="118">
        <f t="shared" si="41"/>
        <v>0</v>
      </c>
      <c r="Q53" s="118">
        <f t="shared" si="36"/>
        <v>0</v>
      </c>
      <c r="R53" s="557"/>
      <c r="S53" s="522"/>
      <c r="T53" s="522"/>
      <c r="U53" s="522"/>
      <c r="V53" s="598"/>
      <c r="W53" s="600"/>
      <c r="X53" s="155">
        <f t="shared" si="37"/>
        <v>497366.32500000001</v>
      </c>
      <c r="Y53" s="571"/>
    </row>
    <row r="54" spans="1:25" ht="14.25" customHeight="1" x14ac:dyDescent="0.25">
      <c r="A54" s="538" t="s">
        <v>14</v>
      </c>
      <c r="B54" s="584" t="s">
        <v>181</v>
      </c>
      <c r="C54" s="653" t="s">
        <v>6</v>
      </c>
      <c r="D54" s="93" t="s">
        <v>48</v>
      </c>
      <c r="E54" s="521">
        <v>850</v>
      </c>
      <c r="F54" s="624"/>
      <c r="G54" s="535">
        <v>5000</v>
      </c>
      <c r="H54" s="631">
        <v>2000</v>
      </c>
      <c r="I54" s="634">
        <v>250</v>
      </c>
      <c r="J54" s="123">
        <f t="shared" ref="J54:P54" si="42">J16*2.5</f>
        <v>30</v>
      </c>
      <c r="K54" s="118">
        <f t="shared" si="42"/>
        <v>25</v>
      </c>
      <c r="L54" s="118">
        <f t="shared" si="42"/>
        <v>17.5</v>
      </c>
      <c r="M54" s="118">
        <f t="shared" si="42"/>
        <v>52.5</v>
      </c>
      <c r="N54" s="118">
        <f t="shared" si="42"/>
        <v>47.5</v>
      </c>
      <c r="O54" s="118">
        <f t="shared" si="42"/>
        <v>40</v>
      </c>
      <c r="P54" s="118">
        <f t="shared" si="42"/>
        <v>145</v>
      </c>
      <c r="Q54" s="118">
        <f t="shared" si="36"/>
        <v>357.5</v>
      </c>
      <c r="R54" s="555">
        <f t="shared" ref="R54" si="43">Q54+Q55</f>
        <v>357.5</v>
      </c>
      <c r="S54" s="521">
        <v>185</v>
      </c>
      <c r="T54" s="521">
        <v>750</v>
      </c>
      <c r="U54" s="521">
        <v>200</v>
      </c>
      <c r="V54" s="598">
        <f>E54+F54+G54+H54+I54+R54+S54+T54+U54</f>
        <v>9592.5</v>
      </c>
      <c r="W54" s="579">
        <f>V54*43.09</f>
        <v>413340.82500000001</v>
      </c>
      <c r="X54" s="155">
        <f t="shared" si="37"/>
        <v>0</v>
      </c>
      <c r="Y54" s="587">
        <f t="shared" ref="Y54" si="44">W54/12</f>
        <v>34445.068749999999</v>
      </c>
    </row>
    <row r="55" spans="1:25" ht="14.25" customHeight="1" x14ac:dyDescent="0.25">
      <c r="A55" s="539"/>
      <c r="B55" s="585"/>
      <c r="C55" s="654"/>
      <c r="D55" s="172" t="s">
        <v>47</v>
      </c>
      <c r="E55" s="522"/>
      <c r="F55" s="537"/>
      <c r="G55" s="534"/>
      <c r="H55" s="628"/>
      <c r="I55" s="623"/>
      <c r="J55" s="123">
        <f t="shared" ref="J55:P55" si="45">J17*2.5</f>
        <v>0</v>
      </c>
      <c r="K55" s="118">
        <f t="shared" si="45"/>
        <v>0</v>
      </c>
      <c r="L55" s="118">
        <f t="shared" si="45"/>
        <v>0</v>
      </c>
      <c r="M55" s="118">
        <f t="shared" si="45"/>
        <v>0</v>
      </c>
      <c r="N55" s="118">
        <f t="shared" si="45"/>
        <v>0</v>
      </c>
      <c r="O55" s="118">
        <f t="shared" si="45"/>
        <v>0</v>
      </c>
      <c r="P55" s="118">
        <f t="shared" si="45"/>
        <v>0</v>
      </c>
      <c r="Q55" s="118">
        <f t="shared" si="36"/>
        <v>0</v>
      </c>
      <c r="R55" s="557"/>
      <c r="S55" s="522"/>
      <c r="T55" s="522"/>
      <c r="U55" s="522"/>
      <c r="V55" s="598"/>
      <c r="W55" s="600"/>
      <c r="X55" s="155">
        <f>W54</f>
        <v>413340.82500000001</v>
      </c>
      <c r="Y55" s="571"/>
    </row>
    <row r="56" spans="1:25" ht="15.75" thickBot="1" x14ac:dyDescent="0.3">
      <c r="A56" s="95"/>
      <c r="B56" s="549" t="s">
        <v>16</v>
      </c>
      <c r="C56" s="550"/>
      <c r="D56" s="551"/>
      <c r="E56" s="88">
        <f>SUM(E50:E54)</f>
        <v>2250</v>
      </c>
      <c r="F56" s="88">
        <f>SUM(F50:F54)</f>
        <v>2850</v>
      </c>
      <c r="G56" s="103">
        <f t="shared" ref="G56:I56" si="46">SUM(G50:G54)</f>
        <v>14550</v>
      </c>
      <c r="H56" s="87">
        <f t="shared" si="46"/>
        <v>6000</v>
      </c>
      <c r="I56" s="55">
        <f t="shared" si="46"/>
        <v>1060</v>
      </c>
      <c r="J56" s="173">
        <f>SUM(J50:J55)</f>
        <v>92.5</v>
      </c>
      <c r="K56" s="174">
        <f t="shared" ref="K56" si="47">SUM(K50:K55)</f>
        <v>67.5</v>
      </c>
      <c r="L56" s="174">
        <f t="shared" ref="L56" si="48">SUM(L50:L55)</f>
        <v>92.5</v>
      </c>
      <c r="M56" s="174">
        <f t="shared" ref="M56" si="49">SUM(M50:M55)</f>
        <v>202.5</v>
      </c>
      <c r="N56" s="174">
        <f t="shared" ref="N56" si="50">SUM(N50:N55)</f>
        <v>82.5</v>
      </c>
      <c r="O56" s="174">
        <f t="shared" ref="O56" si="51">SUM(O50:O55)</f>
        <v>60</v>
      </c>
      <c r="P56" s="174">
        <f t="shared" ref="P56" si="52">SUM(P50:P55)</f>
        <v>210</v>
      </c>
      <c r="Q56" s="245">
        <f t="shared" ref="Q56" si="53">SUM(J56:P56)</f>
        <v>807.5</v>
      </c>
      <c r="R56" s="87">
        <f>SUM(R50:R55)</f>
        <v>807.5</v>
      </c>
      <c r="S56" s="87">
        <f>SUM(S50:S55)</f>
        <v>370</v>
      </c>
      <c r="T56" s="55">
        <f t="shared" ref="T56:Y56" si="54">SUM(T50:T54)</f>
        <v>1750</v>
      </c>
      <c r="U56" s="88">
        <f t="shared" si="54"/>
        <v>450</v>
      </c>
      <c r="V56" s="88">
        <f t="shared" si="54"/>
        <v>30087.5</v>
      </c>
      <c r="W56" s="103">
        <f t="shared" si="54"/>
        <v>1296470.375</v>
      </c>
      <c r="X56" s="56">
        <f>X55+X53+X51</f>
        <v>1296470.375</v>
      </c>
      <c r="Y56" s="87">
        <f t="shared" si="54"/>
        <v>108039.19791666666</v>
      </c>
    </row>
    <row r="57" spans="1:25" ht="14.25" customHeight="1" x14ac:dyDescent="0.25">
      <c r="A57" s="540" t="s">
        <v>21</v>
      </c>
      <c r="B57" s="583" t="s">
        <v>43</v>
      </c>
      <c r="C57" s="652" t="s">
        <v>17</v>
      </c>
      <c r="D57" s="92" t="s">
        <v>48</v>
      </c>
      <c r="E57" s="626">
        <v>700</v>
      </c>
      <c r="F57" s="629"/>
      <c r="G57" s="620">
        <v>2200</v>
      </c>
      <c r="H57" s="595">
        <v>1500</v>
      </c>
      <c r="I57" s="641">
        <v>60</v>
      </c>
      <c r="J57" s="237">
        <f>J19*2.5</f>
        <v>32.5</v>
      </c>
      <c r="K57" s="175">
        <f t="shared" ref="K57:P57" si="55">K19*2.5</f>
        <v>57.5</v>
      </c>
      <c r="L57" s="175">
        <f t="shared" si="55"/>
        <v>30</v>
      </c>
      <c r="M57" s="175">
        <f t="shared" si="55"/>
        <v>152.5</v>
      </c>
      <c r="N57" s="175">
        <f t="shared" si="55"/>
        <v>162.5</v>
      </c>
      <c r="O57" s="175">
        <f t="shared" si="55"/>
        <v>0</v>
      </c>
      <c r="P57" s="175">
        <f t="shared" si="55"/>
        <v>95</v>
      </c>
      <c r="Q57" s="117">
        <f>SUM(J57:P57)</f>
        <v>530</v>
      </c>
      <c r="R57" s="557">
        <f>Q57+Q58</f>
        <v>530</v>
      </c>
      <c r="S57" s="523">
        <v>185</v>
      </c>
      <c r="T57" s="642">
        <v>500</v>
      </c>
      <c r="U57" s="523">
        <v>200</v>
      </c>
      <c r="V57" s="598">
        <f>E57+F57+G57+H57+I57+R57+S57+T57+U57</f>
        <v>5875</v>
      </c>
      <c r="W57" s="643">
        <f>V57*43.09</f>
        <v>253153.75000000003</v>
      </c>
      <c r="X57" s="158">
        <f>W61/2</f>
        <v>256654.81250000003</v>
      </c>
      <c r="Y57" s="616">
        <f>X58/12</f>
        <v>19249.110937500001</v>
      </c>
    </row>
    <row r="58" spans="1:25" ht="14.25" customHeight="1" x14ac:dyDescent="0.25">
      <c r="A58" s="539"/>
      <c r="B58" s="542"/>
      <c r="C58" s="646"/>
      <c r="D58" s="172" t="s">
        <v>47</v>
      </c>
      <c r="E58" s="522"/>
      <c r="F58" s="630"/>
      <c r="G58" s="621"/>
      <c r="H58" s="557"/>
      <c r="I58" s="613"/>
      <c r="J58" s="123">
        <f t="shared" ref="J58:P58" si="56">J20*2.5</f>
        <v>0</v>
      </c>
      <c r="K58" s="118">
        <f t="shared" si="56"/>
        <v>0</v>
      </c>
      <c r="L58" s="118">
        <f t="shared" si="56"/>
        <v>0</v>
      </c>
      <c r="M58" s="118">
        <f t="shared" si="56"/>
        <v>0</v>
      </c>
      <c r="N58" s="118">
        <f t="shared" si="56"/>
        <v>0</v>
      </c>
      <c r="O58" s="118">
        <f t="shared" si="56"/>
        <v>0</v>
      </c>
      <c r="P58" s="118">
        <f t="shared" si="56"/>
        <v>0</v>
      </c>
      <c r="Q58" s="117">
        <f t="shared" ref="Q58:Q60" si="57">SUM(J58:P58)</f>
        <v>0</v>
      </c>
      <c r="R58" s="640"/>
      <c r="S58" s="522"/>
      <c r="T58" s="597"/>
      <c r="U58" s="522"/>
      <c r="V58" s="598"/>
      <c r="W58" s="600"/>
      <c r="X58" s="161">
        <f>X57-(X57/100*10)</f>
        <v>230989.33125000002</v>
      </c>
      <c r="Y58" s="571"/>
    </row>
    <row r="59" spans="1:25" ht="14.25" customHeight="1" x14ac:dyDescent="0.25">
      <c r="A59" s="538" t="s">
        <v>22</v>
      </c>
      <c r="B59" s="576" t="s">
        <v>5</v>
      </c>
      <c r="C59" s="651" t="s">
        <v>6</v>
      </c>
      <c r="D59" s="90" t="s">
        <v>48</v>
      </c>
      <c r="E59" s="521"/>
      <c r="F59" s="635">
        <v>450</v>
      </c>
      <c r="G59" s="620">
        <v>2200</v>
      </c>
      <c r="H59" s="556">
        <v>2000</v>
      </c>
      <c r="I59" s="625">
        <v>60</v>
      </c>
      <c r="J59" s="123">
        <f t="shared" ref="J59:P59" si="58">J21*2.5</f>
        <v>40</v>
      </c>
      <c r="K59" s="118">
        <f t="shared" si="58"/>
        <v>27.5</v>
      </c>
      <c r="L59" s="118">
        <f t="shared" si="58"/>
        <v>47.5</v>
      </c>
      <c r="M59" s="118">
        <f t="shared" si="58"/>
        <v>45</v>
      </c>
      <c r="N59" s="118">
        <f t="shared" si="58"/>
        <v>47.5</v>
      </c>
      <c r="O59" s="118">
        <f t="shared" si="58"/>
        <v>42.5</v>
      </c>
      <c r="P59" s="118">
        <f t="shared" si="58"/>
        <v>142.5</v>
      </c>
      <c r="Q59" s="117">
        <f t="shared" si="57"/>
        <v>392.5</v>
      </c>
      <c r="R59" s="640">
        <f t="shared" ref="R59" si="59">Q59+Q60</f>
        <v>392.5</v>
      </c>
      <c r="S59" s="521">
        <v>185</v>
      </c>
      <c r="T59" s="619">
        <v>500</v>
      </c>
      <c r="U59" s="521">
        <v>250</v>
      </c>
      <c r="V59" s="598">
        <f>E59+F59+G59+H59+I59+R59+S59+T59+U59</f>
        <v>6037.5</v>
      </c>
      <c r="W59" s="579">
        <f>V59*43.09</f>
        <v>260155.87500000003</v>
      </c>
      <c r="X59" s="157">
        <f>W61/2</f>
        <v>256654.81250000003</v>
      </c>
      <c r="Y59" s="587">
        <f>X60/12</f>
        <v>23526.691145833334</v>
      </c>
    </row>
    <row r="60" spans="1:25" ht="14.25" customHeight="1" x14ac:dyDescent="0.25">
      <c r="A60" s="539"/>
      <c r="B60" s="577"/>
      <c r="C60" s="646"/>
      <c r="D60" s="172" t="s">
        <v>47</v>
      </c>
      <c r="E60" s="522"/>
      <c r="F60" s="636"/>
      <c r="G60" s="621"/>
      <c r="H60" s="557"/>
      <c r="I60" s="613"/>
      <c r="J60" s="123">
        <f t="shared" ref="J60:P60" si="60">J22*2.5</f>
        <v>0</v>
      </c>
      <c r="K60" s="118">
        <f t="shared" si="60"/>
        <v>0</v>
      </c>
      <c r="L60" s="118">
        <f t="shared" si="60"/>
        <v>0</v>
      </c>
      <c r="M60" s="118">
        <f t="shared" si="60"/>
        <v>0</v>
      </c>
      <c r="N60" s="118">
        <f t="shared" si="60"/>
        <v>0</v>
      </c>
      <c r="O60" s="118">
        <f t="shared" si="60"/>
        <v>0</v>
      </c>
      <c r="P60" s="118">
        <f t="shared" si="60"/>
        <v>0</v>
      </c>
      <c r="Q60" s="117">
        <f t="shared" si="57"/>
        <v>0</v>
      </c>
      <c r="R60" s="640"/>
      <c r="S60" s="522"/>
      <c r="T60" s="597"/>
      <c r="U60" s="522"/>
      <c r="V60" s="598"/>
      <c r="W60" s="600"/>
      <c r="X60" s="161">
        <f>X59+(X59/100*10)</f>
        <v>282320.29375000001</v>
      </c>
      <c r="Y60" s="571"/>
    </row>
    <row r="61" spans="1:25" ht="15.75" thickBot="1" x14ac:dyDescent="0.3">
      <c r="A61" s="95"/>
      <c r="B61" s="549" t="s">
        <v>16</v>
      </c>
      <c r="C61" s="550"/>
      <c r="D61" s="551"/>
      <c r="E61" s="88">
        <f>SUM(E57:E59)</f>
        <v>700</v>
      </c>
      <c r="F61" s="173">
        <f t="shared" ref="F61:I61" si="61">SUM(F57:F59)</f>
        <v>450</v>
      </c>
      <c r="G61" s="173">
        <f t="shared" si="61"/>
        <v>4400</v>
      </c>
      <c r="H61" s="87">
        <f t="shared" si="61"/>
        <v>3500</v>
      </c>
      <c r="I61" s="55">
        <f t="shared" si="61"/>
        <v>120</v>
      </c>
      <c r="J61" s="173">
        <f>SUM(J57:J60)</f>
        <v>72.5</v>
      </c>
      <c r="K61" s="174">
        <f>SUM(K57:K60)</f>
        <v>85</v>
      </c>
      <c r="L61" s="174">
        <f t="shared" ref="L61:P61" si="62">SUM(L57:L60)</f>
        <v>77.5</v>
      </c>
      <c r="M61" s="174">
        <f t="shared" si="62"/>
        <v>197.5</v>
      </c>
      <c r="N61" s="174">
        <f t="shared" si="62"/>
        <v>210</v>
      </c>
      <c r="O61" s="174">
        <f t="shared" si="62"/>
        <v>42.5</v>
      </c>
      <c r="P61" s="174">
        <f t="shared" si="62"/>
        <v>237.5</v>
      </c>
      <c r="Q61" s="245">
        <f t="shared" ref="Q61:Q63" si="63">SUM(J61:P61)</f>
        <v>922.5</v>
      </c>
      <c r="R61" s="87">
        <f>SUM(R57:R60)</f>
        <v>922.5</v>
      </c>
      <c r="S61" s="87">
        <f>SUM(S57:S60)</f>
        <v>370</v>
      </c>
      <c r="T61" s="55">
        <f t="shared" ref="T61:Y61" si="64">SUM(T57:T59)</f>
        <v>1000</v>
      </c>
      <c r="U61" s="88">
        <f t="shared" si="64"/>
        <v>450</v>
      </c>
      <c r="V61" s="88">
        <f t="shared" si="64"/>
        <v>11912.5</v>
      </c>
      <c r="W61" s="103">
        <f t="shared" si="64"/>
        <v>513309.62500000006</v>
      </c>
      <c r="X61" s="56">
        <f>X60+X58</f>
        <v>513309.625</v>
      </c>
      <c r="Y61" s="87">
        <f t="shared" si="64"/>
        <v>42775.802083333336</v>
      </c>
    </row>
    <row r="62" spans="1:25" s="85" customFormat="1" x14ac:dyDescent="0.25">
      <c r="A62" s="538" t="s">
        <v>45</v>
      </c>
      <c r="B62" s="576" t="s">
        <v>225</v>
      </c>
      <c r="C62" s="652" t="s">
        <v>17</v>
      </c>
      <c r="D62" s="90" t="s">
        <v>48</v>
      </c>
      <c r="E62" s="637">
        <v>700</v>
      </c>
      <c r="F62" s="624"/>
      <c r="G62" s="620">
        <v>1200</v>
      </c>
      <c r="H62" s="556">
        <v>1000</v>
      </c>
      <c r="I62" s="619">
        <v>220</v>
      </c>
      <c r="J62" s="237">
        <f t="shared" ref="J62:P65" si="65">J24*2.5</f>
        <v>47.5</v>
      </c>
      <c r="K62" s="175">
        <f t="shared" si="65"/>
        <v>0</v>
      </c>
      <c r="L62" s="175">
        <f t="shared" si="65"/>
        <v>0</v>
      </c>
      <c r="M62" s="175">
        <f t="shared" si="65"/>
        <v>30</v>
      </c>
      <c r="N62" s="175">
        <f t="shared" si="65"/>
        <v>37.5</v>
      </c>
      <c r="O62" s="175">
        <f t="shared" si="65"/>
        <v>0</v>
      </c>
      <c r="P62" s="175">
        <f t="shared" si="65"/>
        <v>0</v>
      </c>
      <c r="Q62" s="175">
        <f t="shared" si="63"/>
        <v>115</v>
      </c>
      <c r="R62" s="642">
        <f t="shared" ref="R62" si="66">Q62+Q63</f>
        <v>115</v>
      </c>
      <c r="S62" s="520"/>
      <c r="T62" s="521">
        <v>500</v>
      </c>
      <c r="U62" s="521"/>
      <c r="V62" s="598">
        <f>E62+F62+G62+H62+I62+R62+S62+T62+U62</f>
        <v>3735</v>
      </c>
      <c r="W62" s="643">
        <f>V62*43.09</f>
        <v>160941.15000000002</v>
      </c>
      <c r="X62" s="159"/>
      <c r="Y62" s="587">
        <f>W62/12</f>
        <v>13411.762500000003</v>
      </c>
    </row>
    <row r="63" spans="1:25" s="85" customFormat="1" ht="15" customHeight="1" x14ac:dyDescent="0.25">
      <c r="A63" s="539"/>
      <c r="B63" s="577"/>
      <c r="C63" s="646"/>
      <c r="D63" s="172" t="s">
        <v>47</v>
      </c>
      <c r="E63" s="638"/>
      <c r="F63" s="537"/>
      <c r="G63" s="621"/>
      <c r="H63" s="557"/>
      <c r="I63" s="597"/>
      <c r="J63" s="123">
        <f t="shared" si="65"/>
        <v>0</v>
      </c>
      <c r="K63" s="118">
        <f t="shared" si="65"/>
        <v>0</v>
      </c>
      <c r="L63" s="118">
        <f t="shared" si="65"/>
        <v>0</v>
      </c>
      <c r="M63" s="118">
        <f t="shared" si="65"/>
        <v>0</v>
      </c>
      <c r="N63" s="118">
        <f t="shared" si="65"/>
        <v>0</v>
      </c>
      <c r="O63" s="118">
        <f t="shared" si="65"/>
        <v>0</v>
      </c>
      <c r="P63" s="118">
        <f t="shared" si="65"/>
        <v>0</v>
      </c>
      <c r="Q63" s="118">
        <f t="shared" si="63"/>
        <v>0</v>
      </c>
      <c r="R63" s="597"/>
      <c r="S63" s="514"/>
      <c r="T63" s="522"/>
      <c r="U63" s="522"/>
      <c r="V63" s="598"/>
      <c r="W63" s="600"/>
      <c r="X63" s="155">
        <f>W62</f>
        <v>160941.15000000002</v>
      </c>
      <c r="Y63" s="571"/>
    </row>
    <row r="64" spans="1:25" ht="15" customHeight="1" x14ac:dyDescent="0.25">
      <c r="A64" s="538">
        <v>10</v>
      </c>
      <c r="B64" s="576" t="s">
        <v>20</v>
      </c>
      <c r="C64" s="645" t="s">
        <v>17</v>
      </c>
      <c r="D64" s="90" t="s">
        <v>48</v>
      </c>
      <c r="E64" s="637"/>
      <c r="F64" s="624"/>
      <c r="G64" s="535">
        <v>200</v>
      </c>
      <c r="H64" s="556">
        <v>1000</v>
      </c>
      <c r="I64" s="619">
        <v>20</v>
      </c>
      <c r="J64" s="389">
        <f t="shared" si="65"/>
        <v>62.5</v>
      </c>
      <c r="K64" s="117">
        <f t="shared" si="65"/>
        <v>0</v>
      </c>
      <c r="L64" s="117">
        <f t="shared" si="65"/>
        <v>35</v>
      </c>
      <c r="M64" s="117">
        <f t="shared" si="65"/>
        <v>0</v>
      </c>
      <c r="N64" s="117">
        <f t="shared" si="65"/>
        <v>32.5</v>
      </c>
      <c r="O64" s="117">
        <f t="shared" si="65"/>
        <v>0</v>
      </c>
      <c r="P64" s="117">
        <f t="shared" si="65"/>
        <v>0</v>
      </c>
      <c r="Q64" s="117">
        <f t="shared" ref="Q64:Q65" si="67">SUM(J64:P64)</f>
        <v>130</v>
      </c>
      <c r="R64" s="639">
        <f t="shared" ref="R64" si="68">Q64+Q65</f>
        <v>130</v>
      </c>
      <c r="S64" s="513"/>
      <c r="T64" s="637"/>
      <c r="U64" s="521"/>
      <c r="V64" s="598">
        <f>E64+F64+G64+H64+I64+R64+S64+T64+U64</f>
        <v>1350</v>
      </c>
      <c r="W64" s="579">
        <f>V64*43.09</f>
        <v>58171.500000000007</v>
      </c>
      <c r="X64" s="159"/>
      <c r="Y64" s="587">
        <f>W64/12</f>
        <v>4847.6250000000009</v>
      </c>
    </row>
    <row r="65" spans="1:25" ht="15" customHeight="1" x14ac:dyDescent="0.25">
      <c r="A65" s="539"/>
      <c r="B65" s="577"/>
      <c r="C65" s="646"/>
      <c r="D65" s="172" t="s">
        <v>47</v>
      </c>
      <c r="E65" s="638"/>
      <c r="F65" s="537"/>
      <c r="G65" s="534"/>
      <c r="H65" s="557"/>
      <c r="I65" s="597"/>
      <c r="J65" s="123">
        <f t="shared" si="65"/>
        <v>0</v>
      </c>
      <c r="K65" s="118">
        <f t="shared" si="65"/>
        <v>0</v>
      </c>
      <c r="L65" s="118">
        <f t="shared" si="65"/>
        <v>0</v>
      </c>
      <c r="M65" s="118">
        <f t="shared" si="65"/>
        <v>0</v>
      </c>
      <c r="N65" s="118">
        <f t="shared" si="65"/>
        <v>0</v>
      </c>
      <c r="O65" s="118">
        <f t="shared" si="65"/>
        <v>0</v>
      </c>
      <c r="P65" s="118">
        <f t="shared" si="65"/>
        <v>0</v>
      </c>
      <c r="Q65" s="118">
        <f t="shared" si="67"/>
        <v>0</v>
      </c>
      <c r="R65" s="597"/>
      <c r="S65" s="514"/>
      <c r="T65" s="638"/>
      <c r="U65" s="522"/>
      <c r="V65" s="598"/>
      <c r="W65" s="578"/>
      <c r="X65" s="155">
        <f>W64</f>
        <v>58171.500000000007</v>
      </c>
      <c r="Y65" s="571"/>
    </row>
    <row r="66" spans="1:25" ht="15" customHeight="1" thickBot="1" x14ac:dyDescent="0.3">
      <c r="A66" s="95"/>
      <c r="B66" s="549" t="s">
        <v>16</v>
      </c>
      <c r="C66" s="550"/>
      <c r="D66" s="551"/>
      <c r="E66" s="103">
        <f>SUM(E62:E64)</f>
        <v>700</v>
      </c>
      <c r="F66" s="103">
        <f>SUM(F62:F64)</f>
        <v>0</v>
      </c>
      <c r="G66" s="103">
        <f>SUM(G62:G64)</f>
        <v>1400</v>
      </c>
      <c r="H66" s="87">
        <f>SUM(H62:H65)</f>
        <v>2000</v>
      </c>
      <c r="I66" s="56">
        <f>SUM(I62:I64)</f>
        <v>240</v>
      </c>
      <c r="J66" s="173">
        <f>SUM(J62:J65)</f>
        <v>110</v>
      </c>
      <c r="K66" s="174">
        <f>SUM(K62:K65)</f>
        <v>0</v>
      </c>
      <c r="L66" s="174">
        <f t="shared" ref="L66:Q66" si="69">SUM(L62:L65)</f>
        <v>35</v>
      </c>
      <c r="M66" s="174">
        <f t="shared" si="69"/>
        <v>30</v>
      </c>
      <c r="N66" s="174">
        <f t="shared" si="69"/>
        <v>70</v>
      </c>
      <c r="O66" s="174">
        <f t="shared" si="69"/>
        <v>0</v>
      </c>
      <c r="P66" s="174">
        <f t="shared" si="69"/>
        <v>0</v>
      </c>
      <c r="Q66" s="174">
        <f t="shared" si="69"/>
        <v>245</v>
      </c>
      <c r="R66" s="295">
        <f>SUM(R62:R65)</f>
        <v>245</v>
      </c>
      <c r="S66" s="295">
        <f>SUM(S62:S65)</f>
        <v>0</v>
      </c>
      <c r="T66" s="55">
        <f>SUM(T62:T65)</f>
        <v>500</v>
      </c>
      <c r="U66" s="55">
        <f t="shared" ref="U66:V66" si="70">SUM(U62:U65)</f>
        <v>0</v>
      </c>
      <c r="V66" s="55">
        <f t="shared" si="70"/>
        <v>5085</v>
      </c>
      <c r="W66" s="103">
        <f>SUM(W62:W64)</f>
        <v>219112.65000000002</v>
      </c>
      <c r="X66" s="114">
        <f t="shared" ref="X66:Y66" si="71">SUM(X62:X64)</f>
        <v>160941.15000000002</v>
      </c>
      <c r="Y66" s="87">
        <f t="shared" si="71"/>
        <v>18259.387500000004</v>
      </c>
    </row>
    <row r="67" spans="1:25" ht="16.5" thickBot="1" x14ac:dyDescent="0.3">
      <c r="A67" s="96"/>
      <c r="B67" s="100" t="s">
        <v>135</v>
      </c>
      <c r="C67" s="100"/>
      <c r="D67" s="100"/>
      <c r="E67" s="101">
        <f t="shared" ref="E67:S67" si="72">E66+E61+E56+E49</f>
        <v>6700</v>
      </c>
      <c r="F67" s="101">
        <f t="shared" si="72"/>
        <v>3300</v>
      </c>
      <c r="G67" s="106">
        <f t="shared" ref="G67" si="73">G66+G61+G56+G49</f>
        <v>24640</v>
      </c>
      <c r="H67" s="239">
        <f t="shared" si="72"/>
        <v>14800</v>
      </c>
      <c r="I67" s="238">
        <f t="shared" si="72"/>
        <v>3820</v>
      </c>
      <c r="J67" s="104">
        <f t="shared" si="72"/>
        <v>455</v>
      </c>
      <c r="K67" s="105">
        <f t="shared" si="72"/>
        <v>280</v>
      </c>
      <c r="L67" s="105">
        <f t="shared" si="72"/>
        <v>345</v>
      </c>
      <c r="M67" s="105">
        <f t="shared" si="72"/>
        <v>615</v>
      </c>
      <c r="N67" s="105">
        <f t="shared" si="72"/>
        <v>592.5</v>
      </c>
      <c r="O67" s="105">
        <f t="shared" si="72"/>
        <v>370</v>
      </c>
      <c r="P67" s="105">
        <f t="shared" si="72"/>
        <v>822.5</v>
      </c>
      <c r="Q67" s="105">
        <f t="shared" si="72"/>
        <v>3480</v>
      </c>
      <c r="R67" s="120">
        <f t="shared" si="72"/>
        <v>3480</v>
      </c>
      <c r="S67" s="120">
        <f t="shared" si="72"/>
        <v>740</v>
      </c>
      <c r="T67" s="120">
        <f t="shared" ref="T67:Y67" si="74">T66+T61+T56+T49</f>
        <v>4750</v>
      </c>
      <c r="U67" s="101">
        <f t="shared" si="74"/>
        <v>900</v>
      </c>
      <c r="V67" s="148">
        <f t="shared" si="74"/>
        <v>63130</v>
      </c>
      <c r="W67" s="106">
        <f t="shared" si="74"/>
        <v>2720271.7</v>
      </c>
      <c r="X67" s="153">
        <f t="shared" si="74"/>
        <v>2662100.2000000002</v>
      </c>
      <c r="Y67" s="102">
        <f t="shared" si="74"/>
        <v>226689.30833333335</v>
      </c>
    </row>
    <row r="68" spans="1:25" ht="15.75" thickTop="1" x14ac:dyDescent="0.25"/>
  </sheetData>
  <mergeCells count="291">
    <mergeCell ref="A24:A25"/>
    <mergeCell ref="B24:B25"/>
    <mergeCell ref="E24:E25"/>
    <mergeCell ref="H24:H25"/>
    <mergeCell ref="I24:I25"/>
    <mergeCell ref="R24:R25"/>
    <mergeCell ref="A62:A63"/>
    <mergeCell ref="B62:B63"/>
    <mergeCell ref="C62:C63"/>
    <mergeCell ref="E62:E63"/>
    <mergeCell ref="F62:F63"/>
    <mergeCell ref="G62:G63"/>
    <mergeCell ref="H62:H63"/>
    <mergeCell ref="I62:I63"/>
    <mergeCell ref="R62:R63"/>
    <mergeCell ref="R54:R55"/>
    <mergeCell ref="U54:U55"/>
    <mergeCell ref="V54:V55"/>
    <mergeCell ref="W45:W46"/>
    <mergeCell ref="Y45:Y46"/>
    <mergeCell ref="U50:U51"/>
    <mergeCell ref="V45:V46"/>
    <mergeCell ref="U52:U53"/>
    <mergeCell ref="C64:C65"/>
    <mergeCell ref="C40:C42"/>
    <mergeCell ref="C43:C44"/>
    <mergeCell ref="C45:C46"/>
    <mergeCell ref="C47:C48"/>
    <mergeCell ref="C50:C51"/>
    <mergeCell ref="C52:C53"/>
    <mergeCell ref="C54:C55"/>
    <mergeCell ref="C57:C58"/>
    <mergeCell ref="C59:C60"/>
    <mergeCell ref="T62:T63"/>
    <mergeCell ref="U62:U63"/>
    <mergeCell ref="V62:V63"/>
    <mergeCell ref="W62:W63"/>
    <mergeCell ref="Y62:Y63"/>
    <mergeCell ref="W47:W48"/>
    <mergeCell ref="Y47:Y48"/>
    <mergeCell ref="W64:W65"/>
    <mergeCell ref="Y64:Y65"/>
    <mergeCell ref="W50:W51"/>
    <mergeCell ref="Y50:Y51"/>
    <mergeCell ref="V52:V53"/>
    <mergeCell ref="W52:W53"/>
    <mergeCell ref="Y52:Y53"/>
    <mergeCell ref="W59:W60"/>
    <mergeCell ref="Y59:Y60"/>
    <mergeCell ref="V50:V51"/>
    <mergeCell ref="V57:V58"/>
    <mergeCell ref="W57:W58"/>
    <mergeCell ref="Y57:Y58"/>
    <mergeCell ref="W54:W55"/>
    <mergeCell ref="Y54:Y55"/>
    <mergeCell ref="T47:T48"/>
    <mergeCell ref="U47:U48"/>
    <mergeCell ref="R45:R46"/>
    <mergeCell ref="V47:V48"/>
    <mergeCell ref="B66:D66"/>
    <mergeCell ref="I64:I65"/>
    <mergeCell ref="R64:R65"/>
    <mergeCell ref="T64:T65"/>
    <mergeCell ref="U64:U65"/>
    <mergeCell ref="V64:V65"/>
    <mergeCell ref="B54:B55"/>
    <mergeCell ref="E54:E55"/>
    <mergeCell ref="H54:H55"/>
    <mergeCell ref="I59:I60"/>
    <mergeCell ref="R59:R60"/>
    <mergeCell ref="T59:T60"/>
    <mergeCell ref="U59:U60"/>
    <mergeCell ref="V59:V60"/>
    <mergeCell ref="H57:H58"/>
    <mergeCell ref="I57:I58"/>
    <mergeCell ref="R57:R58"/>
    <mergeCell ref="T57:T58"/>
    <mergeCell ref="U57:U58"/>
    <mergeCell ref="I54:I55"/>
    <mergeCell ref="T54:T55"/>
    <mergeCell ref="H64:H65"/>
    <mergeCell ref="A52:A53"/>
    <mergeCell ref="B52:B53"/>
    <mergeCell ref="E52:E53"/>
    <mergeCell ref="H52:H53"/>
    <mergeCell ref="F52:F53"/>
    <mergeCell ref="I52:I53"/>
    <mergeCell ref="R52:R53"/>
    <mergeCell ref="T52:T53"/>
    <mergeCell ref="F59:F60"/>
    <mergeCell ref="F64:F65"/>
    <mergeCell ref="A59:A60"/>
    <mergeCell ref="B59:B60"/>
    <mergeCell ref="A57:A58"/>
    <mergeCell ref="B57:B58"/>
    <mergeCell ref="E57:E58"/>
    <mergeCell ref="E59:E60"/>
    <mergeCell ref="H59:H60"/>
    <mergeCell ref="G59:G60"/>
    <mergeCell ref="G64:G65"/>
    <mergeCell ref="A64:A65"/>
    <mergeCell ref="B64:B65"/>
    <mergeCell ref="E64:E65"/>
    <mergeCell ref="T45:T46"/>
    <mergeCell ref="U45:U46"/>
    <mergeCell ref="G54:G55"/>
    <mergeCell ref="G57:G58"/>
    <mergeCell ref="F47:F48"/>
    <mergeCell ref="A47:A48"/>
    <mergeCell ref="B47:B48"/>
    <mergeCell ref="I50:I51"/>
    <mergeCell ref="R50:R51"/>
    <mergeCell ref="T50:T51"/>
    <mergeCell ref="F54:F55"/>
    <mergeCell ref="A54:A55"/>
    <mergeCell ref="E47:E48"/>
    <mergeCell ref="H47:H48"/>
    <mergeCell ref="I47:I48"/>
    <mergeCell ref="R47:R48"/>
    <mergeCell ref="E45:E46"/>
    <mergeCell ref="H45:H46"/>
    <mergeCell ref="I45:I46"/>
    <mergeCell ref="A50:A51"/>
    <mergeCell ref="B50:B51"/>
    <mergeCell ref="E50:E51"/>
    <mergeCell ref="H50:H51"/>
    <mergeCell ref="F57:F58"/>
    <mergeCell ref="I5:I6"/>
    <mergeCell ref="H7:H8"/>
    <mergeCell ref="I7:I8"/>
    <mergeCell ref="H9:H10"/>
    <mergeCell ref="I9:I10"/>
    <mergeCell ref="E5:E6"/>
    <mergeCell ref="E7:E8"/>
    <mergeCell ref="E9:E10"/>
    <mergeCell ref="H5:H6"/>
    <mergeCell ref="H12:H13"/>
    <mergeCell ref="I12:I13"/>
    <mergeCell ref="E14:E15"/>
    <mergeCell ref="H14:H15"/>
    <mergeCell ref="I14:I15"/>
    <mergeCell ref="F40:F42"/>
    <mergeCell ref="R26:R27"/>
    <mergeCell ref="Y40:Y42"/>
    <mergeCell ref="Y43:Y44"/>
    <mergeCell ref="U40:U42"/>
    <mergeCell ref="V40:V42"/>
    <mergeCell ref="W40:W42"/>
    <mergeCell ref="X40:X42"/>
    <mergeCell ref="G41:H41"/>
    <mergeCell ref="G40:R40"/>
    <mergeCell ref="I41:I42"/>
    <mergeCell ref="H26:H27"/>
    <mergeCell ref="I26:I27"/>
    <mergeCell ref="I43:I44"/>
    <mergeCell ref="H43:H44"/>
    <mergeCell ref="R43:R44"/>
    <mergeCell ref="S40:S42"/>
    <mergeCell ref="Y19:Y20"/>
    <mergeCell ref="Y21:Y22"/>
    <mergeCell ref="W26:W27"/>
    <mergeCell ref="Y26:Y27"/>
    <mergeCell ref="V26:V27"/>
    <mergeCell ref="T43:T44"/>
    <mergeCell ref="U43:U44"/>
    <mergeCell ref="V43:V44"/>
    <mergeCell ref="W43:W44"/>
    <mergeCell ref="T40:T42"/>
    <mergeCell ref="U26:U27"/>
    <mergeCell ref="T26:T27"/>
    <mergeCell ref="V19:V20"/>
    <mergeCell ref="V21:V22"/>
    <mergeCell ref="W19:W20"/>
    <mergeCell ref="W21:W22"/>
    <mergeCell ref="R19:R20"/>
    <mergeCell ref="R21:R22"/>
    <mergeCell ref="T19:T20"/>
    <mergeCell ref="T21:T22"/>
    <mergeCell ref="U19:U20"/>
    <mergeCell ref="U21:U22"/>
    <mergeCell ref="E16:E17"/>
    <mergeCell ref="H16:H17"/>
    <mergeCell ref="I16:I17"/>
    <mergeCell ref="E19:E20"/>
    <mergeCell ref="H19:H20"/>
    <mergeCell ref="I19:I20"/>
    <mergeCell ref="E21:E22"/>
    <mergeCell ref="H21:H22"/>
    <mergeCell ref="I21:I22"/>
    <mergeCell ref="Y12:Y13"/>
    <mergeCell ref="Y14:Y15"/>
    <mergeCell ref="Y16:Y17"/>
    <mergeCell ref="R16:R17"/>
    <mergeCell ref="T12:T13"/>
    <mergeCell ref="T14:T15"/>
    <mergeCell ref="T16:T17"/>
    <mergeCell ref="U12:U13"/>
    <mergeCell ref="U14:U15"/>
    <mergeCell ref="U16:U17"/>
    <mergeCell ref="W5:W6"/>
    <mergeCell ref="W12:W13"/>
    <mergeCell ref="W14:W15"/>
    <mergeCell ref="W16:W17"/>
    <mergeCell ref="B61:D61"/>
    <mergeCell ref="B5:B6"/>
    <mergeCell ref="B7:B8"/>
    <mergeCell ref="B9:B10"/>
    <mergeCell ref="B12:B13"/>
    <mergeCell ref="B14:B15"/>
    <mergeCell ref="B16:B17"/>
    <mergeCell ref="B19:B20"/>
    <mergeCell ref="B21:B22"/>
    <mergeCell ref="B40:B42"/>
    <mergeCell ref="D40:D42"/>
    <mergeCell ref="B56:D56"/>
    <mergeCell ref="B49:D49"/>
    <mergeCell ref="A38:Y38"/>
    <mergeCell ref="A16:A17"/>
    <mergeCell ref="A19:A20"/>
    <mergeCell ref="A21:A22"/>
    <mergeCell ref="A26:A27"/>
    <mergeCell ref="A5:A6"/>
    <mergeCell ref="A7:A8"/>
    <mergeCell ref="T7:T8"/>
    <mergeCell ref="T9:T10"/>
    <mergeCell ref="U5:U6"/>
    <mergeCell ref="U7:U8"/>
    <mergeCell ref="U9:U10"/>
    <mergeCell ref="V16:V17"/>
    <mergeCell ref="V5:V6"/>
    <mergeCell ref="V7:V8"/>
    <mergeCell ref="V9:V10"/>
    <mergeCell ref="Y2:Y4"/>
    <mergeCell ref="B11:D11"/>
    <mergeCell ref="B18:D18"/>
    <mergeCell ref="B23:D23"/>
    <mergeCell ref="B28:D28"/>
    <mergeCell ref="H2:R2"/>
    <mergeCell ref="R5:R6"/>
    <mergeCell ref="R7:R8"/>
    <mergeCell ref="R9:R10"/>
    <mergeCell ref="T2:T4"/>
    <mergeCell ref="U2:U4"/>
    <mergeCell ref="V2:V4"/>
    <mergeCell ref="W2:W4"/>
    <mergeCell ref="Y5:Y6"/>
    <mergeCell ref="Y7:Y8"/>
    <mergeCell ref="Y9:Y10"/>
    <mergeCell ref="R12:R13"/>
    <mergeCell ref="R14:R15"/>
    <mergeCell ref="V12:V13"/>
    <mergeCell ref="V14:V15"/>
    <mergeCell ref="B26:B27"/>
    <mergeCell ref="W7:W8"/>
    <mergeCell ref="W9:W10"/>
    <mergeCell ref="T5:T6"/>
    <mergeCell ref="A2:A4"/>
    <mergeCell ref="B2:B4"/>
    <mergeCell ref="D2:D4"/>
    <mergeCell ref="E2:E4"/>
    <mergeCell ref="G43:G44"/>
    <mergeCell ref="G45:G46"/>
    <mergeCell ref="G47:G48"/>
    <mergeCell ref="G50:G51"/>
    <mergeCell ref="G52:G53"/>
    <mergeCell ref="E26:E27"/>
    <mergeCell ref="F43:F44"/>
    <mergeCell ref="E40:E42"/>
    <mergeCell ref="F50:F51"/>
    <mergeCell ref="A9:A10"/>
    <mergeCell ref="A12:A13"/>
    <mergeCell ref="A14:A15"/>
    <mergeCell ref="E12:E13"/>
    <mergeCell ref="A40:A42"/>
    <mergeCell ref="A45:A46"/>
    <mergeCell ref="B45:B46"/>
    <mergeCell ref="F45:F46"/>
    <mergeCell ref="A43:A44"/>
    <mergeCell ref="B43:B44"/>
    <mergeCell ref="E43:E44"/>
    <mergeCell ref="S64:S65"/>
    <mergeCell ref="S2:S4"/>
    <mergeCell ref="S43:S44"/>
    <mergeCell ref="S45:S46"/>
    <mergeCell ref="S47:S48"/>
    <mergeCell ref="S50:S51"/>
    <mergeCell ref="S52:S53"/>
    <mergeCell ref="S54:S55"/>
    <mergeCell ref="S57:S58"/>
    <mergeCell ref="S59:S60"/>
    <mergeCell ref="S62:S63"/>
  </mergeCells>
  <pageMargins left="0.11811023622047245" right="0.43307086614173229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opLeftCell="A40" zoomScale="110" zoomScaleNormal="110" workbookViewId="0">
      <selection activeCell="J58" sqref="J58"/>
    </sheetView>
  </sheetViews>
  <sheetFormatPr defaultRowHeight="15" x14ac:dyDescent="0.25"/>
  <cols>
    <col min="1" max="1" width="3.42578125" customWidth="1"/>
    <col min="2" max="2" width="20.5703125" customWidth="1"/>
    <col min="3" max="3" width="3.85546875" style="85" customWidth="1"/>
    <col min="4" max="4" width="5.5703125" customWidth="1"/>
    <col min="5" max="5" width="5.42578125" customWidth="1"/>
    <col min="6" max="6" width="5.85546875" style="85" customWidth="1"/>
    <col min="7" max="7" width="3.28515625" customWidth="1"/>
    <col min="8" max="9" width="5" customWidth="1"/>
    <col min="10" max="10" width="5.5703125" customWidth="1"/>
    <col min="11" max="11" width="4.85546875" customWidth="1"/>
    <col min="12" max="14" width="5" customWidth="1"/>
    <col min="15" max="16" width="6.140625" style="85" customWidth="1"/>
    <col min="17" max="17" width="5.28515625" style="85" customWidth="1"/>
    <col min="18" max="18" width="5" customWidth="1"/>
    <col min="19" max="19" width="6.5703125" customWidth="1"/>
    <col min="20" max="20" width="8.5703125" customWidth="1"/>
    <col min="21" max="21" width="9.42578125" style="85" customWidth="1"/>
  </cols>
  <sheetData>
    <row r="1" spans="1:21" ht="19.5" thickBot="1" x14ac:dyDescent="0.35">
      <c r="A1" s="85"/>
      <c r="B1" s="107" t="s">
        <v>148</v>
      </c>
      <c r="C1" s="107"/>
      <c r="D1" s="85"/>
      <c r="E1" s="85"/>
    </row>
    <row r="2" spans="1:21" ht="16.5" customHeight="1" thickTop="1" thickBot="1" x14ac:dyDescent="0.3">
      <c r="A2" s="505" t="s">
        <v>0</v>
      </c>
      <c r="B2" s="525" t="s">
        <v>1</v>
      </c>
      <c r="C2" s="255"/>
      <c r="D2" s="663" t="s">
        <v>30</v>
      </c>
      <c r="E2" s="666" t="s">
        <v>31</v>
      </c>
      <c r="F2" s="182"/>
      <c r="G2" s="681" t="s">
        <v>55</v>
      </c>
      <c r="H2" s="690" t="s">
        <v>52</v>
      </c>
      <c r="I2" s="691"/>
      <c r="J2" s="691"/>
      <c r="K2" s="691"/>
      <c r="L2" s="691"/>
      <c r="M2" s="691"/>
      <c r="N2" s="691"/>
      <c r="O2" s="691"/>
      <c r="P2" s="692"/>
      <c r="Q2" s="319"/>
      <c r="R2" s="558" t="s">
        <v>53</v>
      </c>
      <c r="S2" s="561" t="s">
        <v>54</v>
      </c>
      <c r="T2" s="674" t="s">
        <v>156</v>
      </c>
      <c r="U2" s="308"/>
    </row>
    <row r="3" spans="1:21" ht="64.5" thickTop="1" x14ac:dyDescent="0.25">
      <c r="A3" s="524"/>
      <c r="B3" s="526"/>
      <c r="C3" s="256"/>
      <c r="D3" s="664"/>
      <c r="E3" s="664"/>
      <c r="F3" s="183"/>
      <c r="G3" s="682"/>
      <c r="H3" s="139" t="s">
        <v>36</v>
      </c>
      <c r="I3" s="51" t="s">
        <v>37</v>
      </c>
      <c r="J3" s="51" t="s">
        <v>38</v>
      </c>
      <c r="K3" s="51" t="s">
        <v>56</v>
      </c>
      <c r="L3" s="130" t="s">
        <v>57</v>
      </c>
      <c r="M3" s="130" t="s">
        <v>58</v>
      </c>
      <c r="N3" s="144" t="s">
        <v>59</v>
      </c>
      <c r="O3" s="121" t="s">
        <v>146</v>
      </c>
      <c r="P3" s="113" t="s">
        <v>147</v>
      </c>
      <c r="Q3" s="113"/>
      <c r="R3" s="614"/>
      <c r="S3" s="562"/>
      <c r="T3" s="675"/>
      <c r="U3" s="308"/>
    </row>
    <row r="4" spans="1:21" ht="15.75" customHeight="1" thickBot="1" x14ac:dyDescent="0.3">
      <c r="A4" s="506"/>
      <c r="B4" s="527"/>
      <c r="C4" s="257"/>
      <c r="D4" s="665"/>
      <c r="E4" s="667"/>
      <c r="F4" s="184"/>
      <c r="G4" s="683"/>
      <c r="H4" s="140">
        <v>1</v>
      </c>
      <c r="I4" s="52">
        <v>2</v>
      </c>
      <c r="J4" s="52">
        <v>3</v>
      </c>
      <c r="K4" s="52">
        <v>4</v>
      </c>
      <c r="L4" s="52">
        <v>5</v>
      </c>
      <c r="M4" s="52">
        <v>6</v>
      </c>
      <c r="N4" s="145">
        <v>7</v>
      </c>
      <c r="O4" s="52">
        <v>0</v>
      </c>
      <c r="P4" s="138">
        <v>0</v>
      </c>
      <c r="Q4" s="312"/>
      <c r="R4" s="615"/>
      <c r="S4" s="563"/>
      <c r="T4" s="676"/>
      <c r="U4" s="308"/>
    </row>
    <row r="5" spans="1:21" ht="15.75" customHeight="1" thickTop="1" x14ac:dyDescent="0.25">
      <c r="A5" s="673" t="s">
        <v>4</v>
      </c>
      <c r="B5" s="707" t="s">
        <v>27</v>
      </c>
      <c r="C5" s="258"/>
      <c r="D5" s="694"/>
      <c r="E5" s="694"/>
      <c r="F5" s="185"/>
      <c r="G5" s="135" t="s">
        <v>60</v>
      </c>
      <c r="H5" s="234">
        <v>2</v>
      </c>
      <c r="I5" s="234">
        <v>12</v>
      </c>
      <c r="J5" s="234">
        <v>10</v>
      </c>
      <c r="K5" s="234">
        <v>6</v>
      </c>
      <c r="L5" s="234">
        <v>0</v>
      </c>
      <c r="M5" s="234">
        <v>0</v>
      </c>
      <c r="N5" s="234">
        <v>16</v>
      </c>
      <c r="O5" s="178">
        <f>SUM(H5:N5)</f>
        <v>46</v>
      </c>
      <c r="P5" s="695">
        <f>O5+O6</f>
        <v>50</v>
      </c>
      <c r="Q5" s="320"/>
      <c r="R5" s="694"/>
      <c r="S5" s="694"/>
      <c r="T5" s="693" t="e">
        <f>D5+E5+#REF!+P5+R5+S5</f>
        <v>#REF!</v>
      </c>
      <c r="U5" s="309"/>
    </row>
    <row r="6" spans="1:21" ht="15" customHeight="1" x14ac:dyDescent="0.25">
      <c r="A6" s="670"/>
      <c r="B6" s="703"/>
      <c r="C6" s="259"/>
      <c r="D6" s="679"/>
      <c r="E6" s="679"/>
      <c r="F6" s="186"/>
      <c r="G6" s="136" t="s">
        <v>61</v>
      </c>
      <c r="H6" s="234">
        <v>0</v>
      </c>
      <c r="I6" s="234">
        <v>1</v>
      </c>
      <c r="J6" s="234">
        <v>1</v>
      </c>
      <c r="K6" s="234">
        <v>2</v>
      </c>
      <c r="L6" s="234">
        <v>0</v>
      </c>
      <c r="M6" s="234">
        <v>0</v>
      </c>
      <c r="N6" s="234">
        <v>0</v>
      </c>
      <c r="O6" s="176">
        <f>SUM(H6:N6)</f>
        <v>4</v>
      </c>
      <c r="P6" s="680"/>
      <c r="Q6" s="321"/>
      <c r="R6" s="679"/>
      <c r="S6" s="679"/>
      <c r="T6" s="672"/>
      <c r="U6" s="309"/>
    </row>
    <row r="7" spans="1:21" s="85" customFormat="1" ht="15" customHeight="1" x14ac:dyDescent="0.25">
      <c r="A7" s="670" t="s">
        <v>7</v>
      </c>
      <c r="B7" s="703" t="s">
        <v>11</v>
      </c>
      <c r="C7" s="259"/>
      <c r="D7" s="679"/>
      <c r="E7" s="679"/>
      <c r="F7" s="180"/>
      <c r="G7" s="136" t="s">
        <v>60</v>
      </c>
      <c r="H7" s="234">
        <v>22</v>
      </c>
      <c r="I7" s="234">
        <v>24</v>
      </c>
      <c r="J7" s="234">
        <v>25</v>
      </c>
      <c r="K7" s="234">
        <v>41</v>
      </c>
      <c r="L7" s="234">
        <v>28</v>
      </c>
      <c r="M7" s="234">
        <v>0</v>
      </c>
      <c r="N7" s="234">
        <v>17</v>
      </c>
      <c r="O7" s="176">
        <f t="shared" ref="O7:O11" si="0">SUM(H7:N7)</f>
        <v>157</v>
      </c>
      <c r="P7" s="680">
        <f t="shared" ref="P7" si="1">O7+O8</f>
        <v>187</v>
      </c>
      <c r="Q7" s="321"/>
      <c r="R7" s="679"/>
      <c r="S7" s="679"/>
      <c r="T7" s="672" t="e">
        <f>D7+E7+#REF!+P7+R7+S7</f>
        <v>#REF!</v>
      </c>
      <c r="U7" s="309"/>
    </row>
    <row r="8" spans="1:21" s="85" customFormat="1" ht="15" customHeight="1" x14ac:dyDescent="0.25">
      <c r="A8" s="670"/>
      <c r="B8" s="703"/>
      <c r="C8" s="259"/>
      <c r="D8" s="679"/>
      <c r="E8" s="679"/>
      <c r="F8" s="180"/>
      <c r="G8" s="136" t="s">
        <v>61</v>
      </c>
      <c r="H8" s="234">
        <v>8</v>
      </c>
      <c r="I8" s="234">
        <v>6</v>
      </c>
      <c r="J8" s="234">
        <v>9</v>
      </c>
      <c r="K8" s="234">
        <v>4</v>
      </c>
      <c r="L8" s="234">
        <v>1</v>
      </c>
      <c r="M8" s="234">
        <v>0</v>
      </c>
      <c r="N8" s="234">
        <v>2</v>
      </c>
      <c r="O8" s="176">
        <f t="shared" si="0"/>
        <v>30</v>
      </c>
      <c r="P8" s="680"/>
      <c r="Q8" s="321"/>
      <c r="R8" s="679"/>
      <c r="S8" s="679"/>
      <c r="T8" s="672"/>
      <c r="U8" s="309"/>
    </row>
    <row r="9" spans="1:21" s="85" customFormat="1" ht="15" customHeight="1" x14ac:dyDescent="0.25">
      <c r="A9" s="670" t="s">
        <v>8</v>
      </c>
      <c r="B9" s="678" t="s">
        <v>152</v>
      </c>
      <c r="C9" s="260"/>
      <c r="D9" s="679"/>
      <c r="E9" s="679"/>
      <c r="F9" s="180"/>
      <c r="G9" s="136" t="s">
        <v>60</v>
      </c>
      <c r="H9" s="234">
        <v>4</v>
      </c>
      <c r="I9" s="234">
        <v>1</v>
      </c>
      <c r="J9" s="234">
        <v>1</v>
      </c>
      <c r="K9" s="234">
        <v>1</v>
      </c>
      <c r="L9" s="234">
        <v>0</v>
      </c>
      <c r="M9" s="234">
        <v>0</v>
      </c>
      <c r="N9" s="234">
        <v>4</v>
      </c>
      <c r="O9" s="176">
        <f t="shared" si="0"/>
        <v>11</v>
      </c>
      <c r="P9" s="680">
        <f t="shared" ref="P9" si="2">O9+O10</f>
        <v>31</v>
      </c>
      <c r="Q9" s="321"/>
      <c r="R9" s="679"/>
      <c r="S9" s="679"/>
      <c r="T9" s="672" t="e">
        <f>D9+E9+#REF!+P9+R9+S9</f>
        <v>#REF!</v>
      </c>
      <c r="U9" s="309"/>
    </row>
    <row r="10" spans="1:21" s="85" customFormat="1" ht="15" customHeight="1" x14ac:dyDescent="0.25">
      <c r="A10" s="670"/>
      <c r="B10" s="678"/>
      <c r="C10" s="260"/>
      <c r="D10" s="679"/>
      <c r="E10" s="679"/>
      <c r="F10" s="180"/>
      <c r="G10" s="136" t="s">
        <v>61</v>
      </c>
      <c r="H10" s="234">
        <v>5</v>
      </c>
      <c r="I10" s="234">
        <v>2</v>
      </c>
      <c r="J10" s="234">
        <v>5</v>
      </c>
      <c r="K10" s="234">
        <v>2</v>
      </c>
      <c r="L10" s="234">
        <v>0</v>
      </c>
      <c r="M10" s="234">
        <v>0</v>
      </c>
      <c r="N10" s="234">
        <v>6</v>
      </c>
      <c r="O10" s="176">
        <f t="shared" si="0"/>
        <v>20</v>
      </c>
      <c r="P10" s="680"/>
      <c r="Q10" s="321"/>
      <c r="R10" s="679"/>
      <c r="S10" s="679"/>
      <c r="T10" s="672"/>
      <c r="U10" s="309"/>
    </row>
    <row r="11" spans="1:21" s="85" customFormat="1" ht="15" customHeight="1" x14ac:dyDescent="0.25">
      <c r="A11" s="670" t="s">
        <v>10</v>
      </c>
      <c r="B11" s="684" t="s">
        <v>84</v>
      </c>
      <c r="C11" s="260"/>
      <c r="D11" s="679"/>
      <c r="E11" s="679"/>
      <c r="F11" s="180"/>
      <c r="G11" s="136" t="s">
        <v>60</v>
      </c>
      <c r="H11" s="234">
        <v>6</v>
      </c>
      <c r="I11" s="234">
        <v>6</v>
      </c>
      <c r="J11" s="234">
        <v>9</v>
      </c>
      <c r="K11" s="234">
        <v>21</v>
      </c>
      <c r="L11" s="234">
        <v>20</v>
      </c>
      <c r="M11" s="234">
        <v>26</v>
      </c>
      <c r="N11" s="234">
        <v>74</v>
      </c>
      <c r="O11" s="176">
        <f t="shared" si="0"/>
        <v>162</v>
      </c>
      <c r="P11" s="680">
        <f t="shared" ref="P11:P13" si="3">O11+O12</f>
        <v>221</v>
      </c>
      <c r="Q11" s="321"/>
      <c r="R11" s="679"/>
      <c r="S11" s="679"/>
      <c r="T11" s="672" t="e">
        <f>D11+E11+#REF!+P11+R11+S11</f>
        <v>#REF!</v>
      </c>
      <c r="U11" s="309"/>
    </row>
    <row r="12" spans="1:21" s="85" customFormat="1" ht="15" customHeight="1" x14ac:dyDescent="0.25">
      <c r="A12" s="670"/>
      <c r="B12" s="684"/>
      <c r="C12" s="260"/>
      <c r="D12" s="679"/>
      <c r="E12" s="679"/>
      <c r="F12" s="180"/>
      <c r="G12" s="136" t="s">
        <v>61</v>
      </c>
      <c r="H12" s="234">
        <v>1</v>
      </c>
      <c r="I12" s="234">
        <v>2</v>
      </c>
      <c r="J12" s="234">
        <v>4</v>
      </c>
      <c r="K12" s="234">
        <v>7</v>
      </c>
      <c r="L12" s="234">
        <v>8</v>
      </c>
      <c r="M12" s="234">
        <v>14</v>
      </c>
      <c r="N12" s="234">
        <v>23</v>
      </c>
      <c r="O12" s="176">
        <f>SUM(H12:N12)</f>
        <v>59</v>
      </c>
      <c r="P12" s="680"/>
      <c r="Q12" s="321"/>
      <c r="R12" s="679"/>
      <c r="S12" s="679"/>
      <c r="T12" s="672"/>
      <c r="U12" s="309"/>
    </row>
    <row r="13" spans="1:21" s="85" customFormat="1" ht="15" customHeight="1" x14ac:dyDescent="0.25">
      <c r="A13" s="670" t="s">
        <v>12</v>
      </c>
      <c r="B13" s="712" t="s">
        <v>62</v>
      </c>
      <c r="C13" s="261"/>
      <c r="D13" s="714"/>
      <c r="E13" s="714"/>
      <c r="F13" s="181"/>
      <c r="G13" s="136" t="s">
        <v>60</v>
      </c>
      <c r="H13" s="234">
        <v>27</v>
      </c>
      <c r="I13" s="234">
        <v>10</v>
      </c>
      <c r="J13" s="234">
        <v>4</v>
      </c>
      <c r="K13" s="234">
        <v>1</v>
      </c>
      <c r="L13" s="234">
        <v>1</v>
      </c>
      <c r="M13" s="234">
        <v>0</v>
      </c>
      <c r="N13" s="234">
        <v>0</v>
      </c>
      <c r="O13" s="176">
        <f t="shared" ref="O13:O14" si="4">SUM(H13:N13)</f>
        <v>43</v>
      </c>
      <c r="P13" s="680">
        <f t="shared" si="3"/>
        <v>53</v>
      </c>
      <c r="Q13" s="322"/>
      <c r="R13" s="714"/>
      <c r="S13" s="714"/>
      <c r="T13" s="716"/>
      <c r="U13" s="309"/>
    </row>
    <row r="14" spans="1:21" s="85" customFormat="1" ht="15" customHeight="1" thickBot="1" x14ac:dyDescent="0.3">
      <c r="A14" s="670"/>
      <c r="B14" s="713"/>
      <c r="C14" s="261"/>
      <c r="D14" s="715"/>
      <c r="E14" s="715"/>
      <c r="F14" s="396"/>
      <c r="G14" s="137" t="s">
        <v>61</v>
      </c>
      <c r="H14" s="234">
        <v>9</v>
      </c>
      <c r="I14" s="234">
        <v>1</v>
      </c>
      <c r="J14" s="234">
        <v>0</v>
      </c>
      <c r="K14" s="234">
        <v>0</v>
      </c>
      <c r="L14" s="234">
        <v>0</v>
      </c>
      <c r="M14" s="234">
        <v>0</v>
      </c>
      <c r="N14" s="234">
        <v>0</v>
      </c>
      <c r="O14" s="176">
        <f t="shared" si="4"/>
        <v>10</v>
      </c>
      <c r="P14" s="680"/>
      <c r="Q14" s="322"/>
      <c r="R14" s="715"/>
      <c r="S14" s="715"/>
      <c r="T14" s="717"/>
      <c r="U14" s="309"/>
    </row>
    <row r="15" spans="1:21" ht="17.25" thickBot="1" x14ac:dyDescent="0.3">
      <c r="A15" s="45">
        <v>6</v>
      </c>
      <c r="B15" s="46" t="s">
        <v>16</v>
      </c>
      <c r="C15" s="46"/>
      <c r="D15" s="43">
        <f>SUM(D5:D14)</f>
        <v>0</v>
      </c>
      <c r="E15" s="43">
        <f>SUM(E5:E14)</f>
        <v>0</v>
      </c>
      <c r="F15" s="53"/>
      <c r="G15" s="53"/>
      <c r="H15" s="47">
        <f t="shared" ref="H15:P15" si="5">SUM(H5:H14)</f>
        <v>84</v>
      </c>
      <c r="I15" s="48">
        <f t="shared" si="5"/>
        <v>65</v>
      </c>
      <c r="J15" s="48">
        <f t="shared" si="5"/>
        <v>68</v>
      </c>
      <c r="K15" s="48">
        <f t="shared" si="5"/>
        <v>85</v>
      </c>
      <c r="L15" s="48">
        <f t="shared" si="5"/>
        <v>58</v>
      </c>
      <c r="M15" s="48">
        <f t="shared" si="5"/>
        <v>40</v>
      </c>
      <c r="N15" s="142">
        <f t="shared" si="5"/>
        <v>142</v>
      </c>
      <c r="O15" s="143">
        <f t="shared" si="5"/>
        <v>542</v>
      </c>
      <c r="P15" s="49">
        <f t="shared" si="5"/>
        <v>542</v>
      </c>
      <c r="Q15" s="49"/>
      <c r="R15" s="43">
        <f>SUM(R5:R14)</f>
        <v>0</v>
      </c>
      <c r="S15" s="50">
        <f>SUM(S5:S14)</f>
        <v>0</v>
      </c>
      <c r="T15" s="141" t="e">
        <f>SUM(T5:T14)</f>
        <v>#REF!</v>
      </c>
      <c r="U15" s="309"/>
    </row>
    <row r="16" spans="1:21" ht="15.75" thickTop="1" x14ac:dyDescent="0.25"/>
    <row r="18" spans="2:2" x14ac:dyDescent="0.25">
      <c r="B18" s="85" t="s">
        <v>29</v>
      </c>
    </row>
    <row r="27" spans="2:2" s="85" customFormat="1" x14ac:dyDescent="0.25"/>
    <row r="28" spans="2:2" s="85" customFormat="1" x14ac:dyDescent="0.25"/>
    <row r="29" spans="2:2" s="85" customFormat="1" x14ac:dyDescent="0.25"/>
    <row r="32" spans="2:2" s="85" customFormat="1" x14ac:dyDescent="0.25"/>
    <row r="33" spans="1:23" s="85" customFormat="1" x14ac:dyDescent="0.25"/>
    <row r="34" spans="1:23" s="85" customFormat="1" x14ac:dyDescent="0.25"/>
    <row r="35" spans="1:23" s="85" customFormat="1" x14ac:dyDescent="0.25"/>
    <row r="37" spans="1:23" ht="15.75" x14ac:dyDescent="0.25">
      <c r="A37" s="708" t="s">
        <v>229</v>
      </c>
      <c r="B37" s="708"/>
      <c r="C37" s="708"/>
      <c r="D37" s="708"/>
      <c r="E37" s="708"/>
      <c r="F37" s="708"/>
      <c r="G37" s="708"/>
      <c r="H37" s="708"/>
      <c r="I37" s="708"/>
      <c r="J37" s="708"/>
      <c r="K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</row>
    <row r="38" spans="1:23" ht="19.5" thickBot="1" x14ac:dyDescent="0.35">
      <c r="A38" s="109"/>
      <c r="B38" s="107"/>
      <c r="C38" s="107"/>
      <c r="D38" s="109"/>
      <c r="E38" s="109"/>
      <c r="F38" s="110"/>
      <c r="G38" s="109"/>
      <c r="H38" s="109"/>
      <c r="I38" s="109"/>
      <c r="J38" s="85"/>
      <c r="K38" s="85"/>
      <c r="L38" s="109"/>
      <c r="M38" s="109"/>
      <c r="N38" s="111" t="s">
        <v>141</v>
      </c>
      <c r="O38" s="111"/>
      <c r="P38" s="111"/>
      <c r="Q38" s="111"/>
      <c r="R38" s="109"/>
      <c r="S38" s="109"/>
      <c r="T38" s="149">
        <v>2.5</v>
      </c>
      <c r="U38" s="149"/>
    </row>
    <row r="39" spans="1:23" ht="16.5" customHeight="1" thickTop="1" x14ac:dyDescent="0.25">
      <c r="A39" s="505" t="s">
        <v>0</v>
      </c>
      <c r="B39" s="525" t="s">
        <v>1</v>
      </c>
      <c r="C39" s="686" t="s">
        <v>2</v>
      </c>
      <c r="D39" s="663" t="s">
        <v>30</v>
      </c>
      <c r="E39" s="666" t="s">
        <v>31</v>
      </c>
      <c r="F39" s="660" t="s">
        <v>170</v>
      </c>
      <c r="G39" s="661"/>
      <c r="H39" s="661"/>
      <c r="I39" s="661"/>
      <c r="J39" s="661"/>
      <c r="K39" s="661"/>
      <c r="L39" s="661"/>
      <c r="M39" s="661"/>
      <c r="N39" s="661"/>
      <c r="O39" s="661"/>
      <c r="P39" s="662"/>
      <c r="Q39" s="558" t="s">
        <v>206</v>
      </c>
      <c r="R39" s="698" t="s">
        <v>166</v>
      </c>
      <c r="S39" s="561" t="s">
        <v>171</v>
      </c>
      <c r="T39" s="674" t="s">
        <v>34</v>
      </c>
      <c r="U39" s="674" t="s">
        <v>243</v>
      </c>
      <c r="V39" s="604" t="s">
        <v>149</v>
      </c>
      <c r="W39" s="546" t="s">
        <v>3</v>
      </c>
    </row>
    <row r="40" spans="1:23" ht="36" customHeight="1" x14ac:dyDescent="0.25">
      <c r="A40" s="524"/>
      <c r="B40" s="526"/>
      <c r="C40" s="687"/>
      <c r="D40" s="664"/>
      <c r="E40" s="664"/>
      <c r="F40" s="656" t="s">
        <v>168</v>
      </c>
      <c r="G40" s="658" t="s">
        <v>55</v>
      </c>
      <c r="H40" s="270" t="s">
        <v>36</v>
      </c>
      <c r="I40" s="51" t="s">
        <v>37</v>
      </c>
      <c r="J40" s="51" t="s">
        <v>38</v>
      </c>
      <c r="K40" s="51" t="s">
        <v>56</v>
      </c>
      <c r="L40" s="130" t="s">
        <v>57</v>
      </c>
      <c r="M40" s="130" t="s">
        <v>58</v>
      </c>
      <c r="N40" s="144" t="s">
        <v>59</v>
      </c>
      <c r="O40" s="51" t="s">
        <v>146</v>
      </c>
      <c r="P40" s="113" t="s">
        <v>147</v>
      </c>
      <c r="Q40" s="614"/>
      <c r="R40" s="699"/>
      <c r="S40" s="562"/>
      <c r="T40" s="675"/>
      <c r="U40" s="675"/>
      <c r="V40" s="605"/>
      <c r="W40" s="547"/>
    </row>
    <row r="41" spans="1:23" ht="15.75" customHeight="1" thickBot="1" x14ac:dyDescent="0.3">
      <c r="A41" s="506"/>
      <c r="B41" s="527"/>
      <c r="C41" s="688"/>
      <c r="D41" s="665"/>
      <c r="E41" s="667"/>
      <c r="F41" s="657"/>
      <c r="G41" s="659"/>
      <c r="H41" s="52">
        <v>1</v>
      </c>
      <c r="I41" s="52">
        <v>2</v>
      </c>
      <c r="J41" s="52">
        <v>3</v>
      </c>
      <c r="K41" s="52">
        <v>4</v>
      </c>
      <c r="L41" s="52">
        <v>5</v>
      </c>
      <c r="M41" s="52">
        <v>6</v>
      </c>
      <c r="N41" s="145">
        <v>7</v>
      </c>
      <c r="O41" s="52">
        <v>8</v>
      </c>
      <c r="P41" s="138">
        <v>9</v>
      </c>
      <c r="Q41" s="615"/>
      <c r="R41" s="700"/>
      <c r="S41" s="563"/>
      <c r="T41" s="676"/>
      <c r="U41" s="676"/>
      <c r="V41" s="606"/>
      <c r="W41" s="601"/>
    </row>
    <row r="42" spans="1:23" ht="16.5" customHeight="1" thickTop="1" x14ac:dyDescent="0.25">
      <c r="A42" s="673" t="s">
        <v>4</v>
      </c>
      <c r="B42" s="701" t="s">
        <v>27</v>
      </c>
      <c r="C42" s="689" t="s">
        <v>6</v>
      </c>
      <c r="D42" s="702"/>
      <c r="E42" s="702">
        <v>250</v>
      </c>
      <c r="F42" s="677">
        <v>1096</v>
      </c>
      <c r="G42" s="268" t="s">
        <v>60</v>
      </c>
      <c r="H42" s="234">
        <f t="shared" ref="H42:N50" si="6">H5*2.5</f>
        <v>5</v>
      </c>
      <c r="I42" s="234">
        <f t="shared" si="6"/>
        <v>30</v>
      </c>
      <c r="J42" s="234">
        <f t="shared" si="6"/>
        <v>25</v>
      </c>
      <c r="K42" s="234">
        <f t="shared" si="6"/>
        <v>15</v>
      </c>
      <c r="L42" s="234">
        <f t="shared" si="6"/>
        <v>0</v>
      </c>
      <c r="M42" s="234">
        <f t="shared" si="6"/>
        <v>0</v>
      </c>
      <c r="N42" s="234">
        <f t="shared" si="6"/>
        <v>40</v>
      </c>
      <c r="O42" s="234">
        <f t="shared" ref="O42:O43" si="7">SUM(H42:N42)</f>
        <v>115</v>
      </c>
      <c r="P42" s="704">
        <f>O42+O43</f>
        <v>125</v>
      </c>
      <c r="Q42" s="705">
        <v>0</v>
      </c>
      <c r="R42" s="697">
        <v>0</v>
      </c>
      <c r="S42" s="697">
        <v>0</v>
      </c>
      <c r="T42" s="672">
        <f t="shared" ref="T42" si="8">D42+E42+F42+P42+Q42+R42+S42</f>
        <v>1471</v>
      </c>
      <c r="U42" s="693">
        <f>T42*43.09</f>
        <v>63385.390000000007</v>
      </c>
      <c r="V42" s="160"/>
      <c r="W42" s="603">
        <f>U42/12</f>
        <v>5282.1158333333342</v>
      </c>
    </row>
    <row r="43" spans="1:23" ht="15.75" customHeight="1" x14ac:dyDescent="0.25">
      <c r="A43" s="670"/>
      <c r="B43" s="671"/>
      <c r="C43" s="655"/>
      <c r="D43" s="696"/>
      <c r="E43" s="696"/>
      <c r="F43" s="668"/>
      <c r="G43" s="269" t="s">
        <v>61</v>
      </c>
      <c r="H43" s="234">
        <f t="shared" si="6"/>
        <v>0</v>
      </c>
      <c r="I43" s="234">
        <f t="shared" si="6"/>
        <v>2.5</v>
      </c>
      <c r="J43" s="234">
        <f t="shared" si="6"/>
        <v>2.5</v>
      </c>
      <c r="K43" s="234">
        <f t="shared" si="6"/>
        <v>5</v>
      </c>
      <c r="L43" s="234">
        <f t="shared" si="6"/>
        <v>0</v>
      </c>
      <c r="M43" s="234">
        <f t="shared" si="6"/>
        <v>0</v>
      </c>
      <c r="N43" s="234">
        <f t="shared" si="6"/>
        <v>0</v>
      </c>
      <c r="O43" s="234">
        <f t="shared" si="7"/>
        <v>10</v>
      </c>
      <c r="P43" s="669"/>
      <c r="Q43" s="630"/>
      <c r="R43" s="685"/>
      <c r="S43" s="685"/>
      <c r="T43" s="672"/>
      <c r="U43" s="672"/>
      <c r="V43" s="179"/>
      <c r="W43" s="603"/>
    </row>
    <row r="44" spans="1:23" ht="15" customHeight="1" x14ac:dyDescent="0.25">
      <c r="A44" s="670" t="s">
        <v>7</v>
      </c>
      <c r="B44" s="671" t="s">
        <v>11</v>
      </c>
      <c r="C44" s="655" t="s">
        <v>17</v>
      </c>
      <c r="D44" s="696">
        <v>500</v>
      </c>
      <c r="E44" s="696">
        <v>0</v>
      </c>
      <c r="F44" s="668">
        <v>1684</v>
      </c>
      <c r="G44" s="269" t="s">
        <v>60</v>
      </c>
      <c r="H44" s="234">
        <f t="shared" si="6"/>
        <v>55</v>
      </c>
      <c r="I44" s="234">
        <f t="shared" si="6"/>
        <v>60</v>
      </c>
      <c r="J44" s="234">
        <f t="shared" si="6"/>
        <v>62.5</v>
      </c>
      <c r="K44" s="234">
        <f t="shared" si="6"/>
        <v>102.5</v>
      </c>
      <c r="L44" s="234">
        <f t="shared" si="6"/>
        <v>70</v>
      </c>
      <c r="M44" s="234">
        <f t="shared" si="6"/>
        <v>0</v>
      </c>
      <c r="N44" s="234">
        <f t="shared" si="6"/>
        <v>42.5</v>
      </c>
      <c r="O44" s="234">
        <f t="shared" ref="O44:O45" si="9">SUM(H44:N44)</f>
        <v>392.5</v>
      </c>
      <c r="P44" s="669">
        <f t="shared" ref="P44:P46" si="10">O44+O45</f>
        <v>467.5</v>
      </c>
      <c r="Q44" s="705">
        <v>80</v>
      </c>
      <c r="R44" s="685">
        <v>200</v>
      </c>
      <c r="S44" s="685">
        <v>0</v>
      </c>
      <c r="T44" s="672">
        <f t="shared" ref="T44" si="11">D44+E44+F44+P44+Q44+R44+S44</f>
        <v>2931.5</v>
      </c>
      <c r="U44" s="672">
        <f>T44*43.09</f>
        <v>126318.33500000001</v>
      </c>
      <c r="V44" s="336">
        <f>(U44+U48)/2</f>
        <v>142606.35500000001</v>
      </c>
      <c r="W44" s="603">
        <f t="shared" ref="W44" si="12">V45/12</f>
        <v>10695.476625000001</v>
      </c>
    </row>
    <row r="45" spans="1:23" ht="15" customHeight="1" x14ac:dyDescent="0.25">
      <c r="A45" s="670"/>
      <c r="B45" s="671"/>
      <c r="C45" s="655"/>
      <c r="D45" s="696"/>
      <c r="E45" s="696"/>
      <c r="F45" s="668"/>
      <c r="G45" s="269" t="s">
        <v>61</v>
      </c>
      <c r="H45" s="234">
        <f t="shared" si="6"/>
        <v>20</v>
      </c>
      <c r="I45" s="234">
        <f t="shared" si="6"/>
        <v>15</v>
      </c>
      <c r="J45" s="234">
        <f t="shared" si="6"/>
        <v>22.5</v>
      </c>
      <c r="K45" s="234">
        <f t="shared" si="6"/>
        <v>10</v>
      </c>
      <c r="L45" s="234">
        <f t="shared" si="6"/>
        <v>2.5</v>
      </c>
      <c r="M45" s="234">
        <f t="shared" si="6"/>
        <v>0</v>
      </c>
      <c r="N45" s="234">
        <f t="shared" si="6"/>
        <v>5</v>
      </c>
      <c r="O45" s="234">
        <f t="shared" si="9"/>
        <v>75</v>
      </c>
      <c r="P45" s="669"/>
      <c r="Q45" s="630"/>
      <c r="R45" s="685"/>
      <c r="S45" s="685"/>
      <c r="T45" s="672"/>
      <c r="U45" s="672"/>
      <c r="V45" s="337">
        <f>V44-(V44/100*10)</f>
        <v>128345.71950000001</v>
      </c>
      <c r="W45" s="603"/>
    </row>
    <row r="46" spans="1:23" s="85" customFormat="1" ht="15" customHeight="1" x14ac:dyDescent="0.25">
      <c r="A46" s="670" t="s">
        <v>8</v>
      </c>
      <c r="B46" s="706" t="s">
        <v>152</v>
      </c>
      <c r="C46" s="655" t="s">
        <v>6</v>
      </c>
      <c r="D46" s="696"/>
      <c r="E46" s="696">
        <v>100</v>
      </c>
      <c r="F46" s="668">
        <v>1284</v>
      </c>
      <c r="G46" s="269" t="s">
        <v>60</v>
      </c>
      <c r="H46" s="234">
        <f t="shared" si="6"/>
        <v>10</v>
      </c>
      <c r="I46" s="234">
        <f t="shared" si="6"/>
        <v>2.5</v>
      </c>
      <c r="J46" s="234">
        <f t="shared" si="6"/>
        <v>2.5</v>
      </c>
      <c r="K46" s="234">
        <f t="shared" si="6"/>
        <v>2.5</v>
      </c>
      <c r="L46" s="234">
        <f t="shared" si="6"/>
        <v>0</v>
      </c>
      <c r="M46" s="234">
        <f t="shared" si="6"/>
        <v>0</v>
      </c>
      <c r="N46" s="234">
        <f t="shared" si="6"/>
        <v>10</v>
      </c>
      <c r="O46" s="234">
        <f t="shared" ref="O46:O51" si="13">SUM(H46:N46)</f>
        <v>27.5</v>
      </c>
      <c r="P46" s="669">
        <f t="shared" si="10"/>
        <v>77.5</v>
      </c>
      <c r="Q46" s="705">
        <v>0</v>
      </c>
      <c r="R46" s="685">
        <v>0</v>
      </c>
      <c r="S46" s="685">
        <v>250</v>
      </c>
      <c r="T46" s="672">
        <f t="shared" ref="T46" si="14">D46+E46+F46+P46+Q46+R46+S46</f>
        <v>1711.5</v>
      </c>
      <c r="U46" s="672">
        <f>T46*43.09</f>
        <v>73748.535000000003</v>
      </c>
      <c r="V46" s="336"/>
      <c r="W46" s="603">
        <f>U46/12</f>
        <v>6145.7112500000003</v>
      </c>
    </row>
    <row r="47" spans="1:23" s="85" customFormat="1" ht="15" customHeight="1" x14ac:dyDescent="0.25">
      <c r="A47" s="670"/>
      <c r="B47" s="706"/>
      <c r="C47" s="655"/>
      <c r="D47" s="696"/>
      <c r="E47" s="696"/>
      <c r="F47" s="668"/>
      <c r="G47" s="269" t="s">
        <v>61</v>
      </c>
      <c r="H47" s="234">
        <f t="shared" si="6"/>
        <v>12.5</v>
      </c>
      <c r="I47" s="234">
        <f t="shared" si="6"/>
        <v>5</v>
      </c>
      <c r="J47" s="234">
        <f t="shared" si="6"/>
        <v>12.5</v>
      </c>
      <c r="K47" s="234">
        <f t="shared" si="6"/>
        <v>5</v>
      </c>
      <c r="L47" s="234">
        <f t="shared" si="6"/>
        <v>0</v>
      </c>
      <c r="M47" s="234">
        <f t="shared" si="6"/>
        <v>0</v>
      </c>
      <c r="N47" s="234">
        <f t="shared" si="6"/>
        <v>15</v>
      </c>
      <c r="O47" s="234">
        <f t="shared" si="13"/>
        <v>50</v>
      </c>
      <c r="P47" s="669"/>
      <c r="Q47" s="630"/>
      <c r="R47" s="685"/>
      <c r="S47" s="685"/>
      <c r="T47" s="672"/>
      <c r="U47" s="672"/>
      <c r="V47" s="337"/>
      <c r="W47" s="603"/>
    </row>
    <row r="48" spans="1:23" s="85" customFormat="1" ht="15" customHeight="1" x14ac:dyDescent="0.25">
      <c r="A48" s="670" t="s">
        <v>10</v>
      </c>
      <c r="B48" s="706" t="s">
        <v>84</v>
      </c>
      <c r="C48" s="655" t="s">
        <v>6</v>
      </c>
      <c r="D48" s="696"/>
      <c r="E48" s="709">
        <v>250</v>
      </c>
      <c r="F48" s="668">
        <v>2405</v>
      </c>
      <c r="G48" s="269" t="s">
        <v>60</v>
      </c>
      <c r="H48" s="234">
        <f t="shared" si="6"/>
        <v>15</v>
      </c>
      <c r="I48" s="234">
        <f t="shared" si="6"/>
        <v>15</v>
      </c>
      <c r="J48" s="234">
        <f t="shared" si="6"/>
        <v>22.5</v>
      </c>
      <c r="K48" s="234">
        <f t="shared" si="6"/>
        <v>52.5</v>
      </c>
      <c r="L48" s="234">
        <f t="shared" si="6"/>
        <v>50</v>
      </c>
      <c r="M48" s="234">
        <f t="shared" si="6"/>
        <v>65</v>
      </c>
      <c r="N48" s="234">
        <f t="shared" si="6"/>
        <v>185</v>
      </c>
      <c r="O48" s="234">
        <f t="shared" si="13"/>
        <v>405</v>
      </c>
      <c r="P48" s="669">
        <f t="shared" ref="P48" si="15">O48+O49</f>
        <v>552.5</v>
      </c>
      <c r="Q48" s="624">
        <v>80</v>
      </c>
      <c r="R48" s="685">
        <v>0</v>
      </c>
      <c r="S48" s="685">
        <v>400</v>
      </c>
      <c r="T48" s="672">
        <f>D48+E48+F48+P48+Q48+R48+S48</f>
        <v>3687.5</v>
      </c>
      <c r="U48" s="672">
        <f>T48*43.09</f>
        <v>158894.375</v>
      </c>
      <c r="V48" s="336">
        <f>(U48+U44)/2</f>
        <v>142606.35500000001</v>
      </c>
      <c r="W48" s="571">
        <f>V49/12</f>
        <v>13072.249208333335</v>
      </c>
    </row>
    <row r="49" spans="1:23" s="85" customFormat="1" ht="15.75" customHeight="1" x14ac:dyDescent="0.25">
      <c r="A49" s="670"/>
      <c r="B49" s="706"/>
      <c r="C49" s="655"/>
      <c r="D49" s="696"/>
      <c r="E49" s="709"/>
      <c r="F49" s="668"/>
      <c r="G49" s="269" t="s">
        <v>61</v>
      </c>
      <c r="H49" s="234">
        <f t="shared" si="6"/>
        <v>2.5</v>
      </c>
      <c r="I49" s="234">
        <f t="shared" si="6"/>
        <v>5</v>
      </c>
      <c r="J49" s="234">
        <f t="shared" si="6"/>
        <v>10</v>
      </c>
      <c r="K49" s="234">
        <f t="shared" si="6"/>
        <v>17.5</v>
      </c>
      <c r="L49" s="234">
        <f t="shared" si="6"/>
        <v>20</v>
      </c>
      <c r="M49" s="234">
        <f t="shared" si="6"/>
        <v>35</v>
      </c>
      <c r="N49" s="234">
        <f t="shared" si="6"/>
        <v>57.5</v>
      </c>
      <c r="O49" s="234">
        <f t="shared" si="13"/>
        <v>147.5</v>
      </c>
      <c r="P49" s="669"/>
      <c r="Q49" s="537"/>
      <c r="R49" s="685"/>
      <c r="S49" s="685"/>
      <c r="T49" s="672"/>
      <c r="U49" s="672"/>
      <c r="V49" s="337">
        <f>V48+(V48/100*10)</f>
        <v>156866.99050000001</v>
      </c>
      <c r="W49" s="603"/>
    </row>
    <row r="50" spans="1:23" s="85" customFormat="1" ht="15.75" customHeight="1" x14ac:dyDescent="0.25">
      <c r="A50" s="710" t="s">
        <v>12</v>
      </c>
      <c r="B50" s="706" t="s">
        <v>15</v>
      </c>
      <c r="C50" s="655" t="s">
        <v>6</v>
      </c>
      <c r="D50" s="709"/>
      <c r="E50" s="696"/>
      <c r="F50" s="668">
        <v>980</v>
      </c>
      <c r="G50" s="269" t="s">
        <v>60</v>
      </c>
      <c r="H50" s="234">
        <f t="shared" si="6"/>
        <v>67.5</v>
      </c>
      <c r="I50" s="234">
        <f t="shared" si="6"/>
        <v>25</v>
      </c>
      <c r="J50" s="234">
        <f t="shared" si="6"/>
        <v>10</v>
      </c>
      <c r="K50" s="234">
        <f t="shared" si="6"/>
        <v>2.5</v>
      </c>
      <c r="L50" s="234">
        <f t="shared" si="6"/>
        <v>2.5</v>
      </c>
      <c r="M50" s="234">
        <f t="shared" si="6"/>
        <v>0</v>
      </c>
      <c r="N50" s="234">
        <f t="shared" si="6"/>
        <v>0</v>
      </c>
      <c r="O50" s="234">
        <f t="shared" si="13"/>
        <v>107.5</v>
      </c>
      <c r="P50" s="669">
        <f t="shared" ref="P50" si="16">O50+O51</f>
        <v>132.5</v>
      </c>
      <c r="Q50" s="705">
        <v>0</v>
      </c>
      <c r="R50" s="685">
        <v>0</v>
      </c>
      <c r="S50" s="685">
        <v>0</v>
      </c>
      <c r="T50" s="672">
        <f>D50+E50+F50+P50+Q50+R50+S50</f>
        <v>1112.5</v>
      </c>
      <c r="U50" s="672">
        <f>T50*43.09</f>
        <v>47937.625000000007</v>
      </c>
      <c r="V50" s="348"/>
      <c r="W50" s="571">
        <f>U50/12</f>
        <v>3994.8020833333339</v>
      </c>
    </row>
    <row r="51" spans="1:23" s="85" customFormat="1" ht="15.75" customHeight="1" thickBot="1" x14ac:dyDescent="0.3">
      <c r="A51" s="711"/>
      <c r="B51" s="706"/>
      <c r="C51" s="655"/>
      <c r="D51" s="709"/>
      <c r="E51" s="696"/>
      <c r="F51" s="668"/>
      <c r="G51" s="269" t="s">
        <v>61</v>
      </c>
      <c r="H51" s="234">
        <f t="shared" ref="H51:N51" si="17">H14*2.5</f>
        <v>22.5</v>
      </c>
      <c r="I51" s="234">
        <f t="shared" si="17"/>
        <v>2.5</v>
      </c>
      <c r="J51" s="234">
        <f t="shared" si="17"/>
        <v>0</v>
      </c>
      <c r="K51" s="234">
        <f t="shared" si="17"/>
        <v>0</v>
      </c>
      <c r="L51" s="234">
        <f t="shared" si="17"/>
        <v>0</v>
      </c>
      <c r="M51" s="234">
        <f t="shared" si="17"/>
        <v>0</v>
      </c>
      <c r="N51" s="234">
        <f t="shared" si="17"/>
        <v>0</v>
      </c>
      <c r="O51" s="234">
        <f t="shared" si="13"/>
        <v>25</v>
      </c>
      <c r="P51" s="669"/>
      <c r="Q51" s="630"/>
      <c r="R51" s="685"/>
      <c r="S51" s="685"/>
      <c r="T51" s="672"/>
      <c r="U51" s="672"/>
      <c r="V51" s="348"/>
      <c r="W51" s="603"/>
    </row>
    <row r="52" spans="1:23" ht="16.5" thickBot="1" x14ac:dyDescent="0.3">
      <c r="A52" s="45">
        <v>5</v>
      </c>
      <c r="B52" s="46" t="s">
        <v>16</v>
      </c>
      <c r="C52" s="46"/>
      <c r="D52" s="221">
        <f>SUM(D42:D51)</f>
        <v>500</v>
      </c>
      <c r="E52" s="221">
        <f>SUM(E42:E51)</f>
        <v>600</v>
      </c>
      <c r="F52" s="222">
        <f>SUM(F42:F51)</f>
        <v>7449</v>
      </c>
      <c r="G52" s="267"/>
      <c r="H52" s="143">
        <f t="shared" ref="H52:U52" si="18">SUM(H42:H51)</f>
        <v>210</v>
      </c>
      <c r="I52" s="143">
        <f t="shared" si="18"/>
        <v>162.5</v>
      </c>
      <c r="J52" s="143">
        <f t="shared" si="18"/>
        <v>170</v>
      </c>
      <c r="K52" s="143">
        <f t="shared" si="18"/>
        <v>212.5</v>
      </c>
      <c r="L52" s="143">
        <f t="shared" si="18"/>
        <v>145</v>
      </c>
      <c r="M52" s="143">
        <f t="shared" si="18"/>
        <v>100</v>
      </c>
      <c r="N52" s="142">
        <f t="shared" si="18"/>
        <v>355</v>
      </c>
      <c r="O52" s="143">
        <f t="shared" si="18"/>
        <v>1355</v>
      </c>
      <c r="P52" s="235">
        <f t="shared" si="18"/>
        <v>1355</v>
      </c>
      <c r="Q52" s="235">
        <f t="shared" si="18"/>
        <v>160</v>
      </c>
      <c r="R52" s="236">
        <f t="shared" si="18"/>
        <v>200</v>
      </c>
      <c r="S52" s="142">
        <f t="shared" si="18"/>
        <v>650</v>
      </c>
      <c r="T52" s="177">
        <f t="shared" si="18"/>
        <v>10914</v>
      </c>
      <c r="U52" s="177">
        <f t="shared" si="18"/>
        <v>470284.26</v>
      </c>
      <c r="V52" s="177">
        <f>V49+V45</f>
        <v>285212.71000000002</v>
      </c>
      <c r="W52" s="177">
        <f>SUM(W42:W51)</f>
        <v>39190.355000000003</v>
      </c>
    </row>
    <row r="53" spans="1:23" ht="15.75" thickTop="1" x14ac:dyDescent="0.25"/>
    <row r="54" spans="1:23" x14ac:dyDescent="0.25">
      <c r="B54" s="85" t="s">
        <v>29</v>
      </c>
      <c r="G54" s="85" t="s">
        <v>29</v>
      </c>
    </row>
  </sheetData>
  <mergeCells count="130">
    <mergeCell ref="U50:U51"/>
    <mergeCell ref="W50:W51"/>
    <mergeCell ref="A50:A51"/>
    <mergeCell ref="A13:A14"/>
    <mergeCell ref="B13:B14"/>
    <mergeCell ref="D13:D14"/>
    <mergeCell ref="E13:E14"/>
    <mergeCell ref="R13:R14"/>
    <mergeCell ref="S13:S14"/>
    <mergeCell ref="T13:T14"/>
    <mergeCell ref="P13:P14"/>
    <mergeCell ref="B50:B51"/>
    <mergeCell ref="C50:C51"/>
    <mergeCell ref="D50:D51"/>
    <mergeCell ref="E50:E51"/>
    <mergeCell ref="F50:F51"/>
    <mergeCell ref="P50:P51"/>
    <mergeCell ref="R50:R51"/>
    <mergeCell ref="Q50:Q51"/>
    <mergeCell ref="S50:S51"/>
    <mergeCell ref="T50:T51"/>
    <mergeCell ref="V39:V41"/>
    <mergeCell ref="W39:W41"/>
    <mergeCell ref="W42:W43"/>
    <mergeCell ref="W44:W45"/>
    <mergeCell ref="W46:W47"/>
    <mergeCell ref="W48:W49"/>
    <mergeCell ref="B5:B6"/>
    <mergeCell ref="D5:D6"/>
    <mergeCell ref="E5:E6"/>
    <mergeCell ref="R11:R12"/>
    <mergeCell ref="S11:S12"/>
    <mergeCell ref="T11:T12"/>
    <mergeCell ref="S7:S8"/>
    <mergeCell ref="U39:U41"/>
    <mergeCell ref="A37:U37"/>
    <mergeCell ref="D46:D47"/>
    <mergeCell ref="E46:E47"/>
    <mergeCell ref="P46:P47"/>
    <mergeCell ref="R46:R47"/>
    <mergeCell ref="S46:S47"/>
    <mergeCell ref="T46:T47"/>
    <mergeCell ref="B48:B49"/>
    <mergeCell ref="D48:D49"/>
    <mergeCell ref="E48:E49"/>
    <mergeCell ref="U42:U43"/>
    <mergeCell ref="U44:U45"/>
    <mergeCell ref="U46:U47"/>
    <mergeCell ref="U48:U49"/>
    <mergeCell ref="A7:A8"/>
    <mergeCell ref="B42:B43"/>
    <mergeCell ref="D42:D43"/>
    <mergeCell ref="B7:B8"/>
    <mergeCell ref="D7:D8"/>
    <mergeCell ref="E7:E8"/>
    <mergeCell ref="P7:P8"/>
    <mergeCell ref="R7:R8"/>
    <mergeCell ref="P48:P49"/>
    <mergeCell ref="R48:R49"/>
    <mergeCell ref="R42:R43"/>
    <mergeCell ref="E42:E43"/>
    <mergeCell ref="P42:P43"/>
    <mergeCell ref="Q39:Q41"/>
    <mergeCell ref="Q42:Q43"/>
    <mergeCell ref="Q44:Q45"/>
    <mergeCell ref="Q46:Q47"/>
    <mergeCell ref="Q48:Q49"/>
    <mergeCell ref="T48:T49"/>
    <mergeCell ref="A48:A49"/>
    <mergeCell ref="A46:A47"/>
    <mergeCell ref="B46:B47"/>
    <mergeCell ref="T7:T8"/>
    <mergeCell ref="R44:R45"/>
    <mergeCell ref="S44:S45"/>
    <mergeCell ref="C39:C41"/>
    <mergeCell ref="C42:C43"/>
    <mergeCell ref="S48:S49"/>
    <mergeCell ref="H2:P2"/>
    <mergeCell ref="T5:T6"/>
    <mergeCell ref="R9:R10"/>
    <mergeCell ref="S9:S10"/>
    <mergeCell ref="T9:T10"/>
    <mergeCell ref="R2:R4"/>
    <mergeCell ref="R5:R6"/>
    <mergeCell ref="S5:S6"/>
    <mergeCell ref="P5:P6"/>
    <mergeCell ref="D11:D12"/>
    <mergeCell ref="E11:E12"/>
    <mergeCell ref="P11:P12"/>
    <mergeCell ref="T44:T45"/>
    <mergeCell ref="D44:D45"/>
    <mergeCell ref="E44:E45"/>
    <mergeCell ref="S42:S43"/>
    <mergeCell ref="R39:R41"/>
    <mergeCell ref="S39:S41"/>
    <mergeCell ref="F44:F45"/>
    <mergeCell ref="T42:T43"/>
    <mergeCell ref="A2:A4"/>
    <mergeCell ref="B2:B4"/>
    <mergeCell ref="D2:D4"/>
    <mergeCell ref="E2:E4"/>
    <mergeCell ref="A5:A6"/>
    <mergeCell ref="T39:T41"/>
    <mergeCell ref="F42:F43"/>
    <mergeCell ref="S2:S4"/>
    <mergeCell ref="T2:T4"/>
    <mergeCell ref="A9:A10"/>
    <mergeCell ref="B9:B10"/>
    <mergeCell ref="D9:D10"/>
    <mergeCell ref="E9:E10"/>
    <mergeCell ref="P9:P10"/>
    <mergeCell ref="A42:A43"/>
    <mergeCell ref="G2:G4"/>
    <mergeCell ref="A11:A12"/>
    <mergeCell ref="B11:B12"/>
    <mergeCell ref="C46:C47"/>
    <mergeCell ref="C48:C49"/>
    <mergeCell ref="F40:F41"/>
    <mergeCell ref="G40:G41"/>
    <mergeCell ref="F39:P39"/>
    <mergeCell ref="A39:A41"/>
    <mergeCell ref="B39:B41"/>
    <mergeCell ref="D39:D41"/>
    <mergeCell ref="E39:E41"/>
    <mergeCell ref="F46:F47"/>
    <mergeCell ref="F48:F49"/>
    <mergeCell ref="P44:P45"/>
    <mergeCell ref="A44:A45"/>
    <mergeCell ref="B44:B45"/>
    <mergeCell ref="C44:C45"/>
  </mergeCells>
  <pageMargins left="0.19685039370078741" right="0.11811023622047245" top="0.74803149606299213" bottom="0.74803149606299213" header="0.31496062992125984" footer="0.31496062992125984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37" zoomScale="110" zoomScaleNormal="110" workbookViewId="0">
      <selection activeCell="U46" sqref="U46:U47"/>
    </sheetView>
  </sheetViews>
  <sheetFormatPr defaultRowHeight="15" x14ac:dyDescent="0.25"/>
  <cols>
    <col min="1" max="1" width="3" customWidth="1"/>
    <col min="2" max="2" width="19" customWidth="1"/>
    <col min="3" max="3" width="3.28515625" style="85" customWidth="1"/>
    <col min="4" max="4" width="5" customWidth="1"/>
    <col min="5" max="5" width="5.5703125" customWidth="1"/>
    <col min="6" max="6" width="6.5703125" style="85" customWidth="1"/>
    <col min="7" max="7" width="2.7109375" customWidth="1"/>
    <col min="8" max="8" width="5.5703125" customWidth="1"/>
    <col min="9" max="9" width="5.42578125" customWidth="1"/>
    <col min="10" max="10" width="5.7109375" customWidth="1"/>
    <col min="11" max="11" width="4.85546875" customWidth="1"/>
    <col min="12" max="12" width="5.42578125" customWidth="1"/>
    <col min="13" max="13" width="6.140625" customWidth="1"/>
    <col min="14" max="14" width="5.5703125" customWidth="1"/>
    <col min="15" max="15" width="5.7109375" style="85" customWidth="1"/>
    <col min="16" max="16" width="6" customWidth="1"/>
    <col min="17" max="17" width="5.7109375" style="85" customWidth="1"/>
    <col min="18" max="18" width="5.85546875" customWidth="1"/>
    <col min="19" max="19" width="5.5703125" customWidth="1"/>
    <col min="20" max="20" width="7.5703125" customWidth="1"/>
    <col min="21" max="21" width="8.7109375" style="85" customWidth="1"/>
    <col min="22" max="22" width="8.140625" customWidth="1"/>
  </cols>
  <sheetData>
    <row r="1" spans="1:21" x14ac:dyDescent="0.25">
      <c r="A1" s="786" t="s">
        <v>207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231"/>
    </row>
    <row r="2" spans="1:21" ht="15.75" thickBot="1" x14ac:dyDescent="0.3">
      <c r="A2" s="206"/>
      <c r="B2" s="213" t="s">
        <v>140</v>
      </c>
      <c r="C2" s="213"/>
      <c r="D2" s="206"/>
      <c r="E2" s="206"/>
      <c r="F2" s="206"/>
      <c r="G2" s="206"/>
      <c r="H2" s="241"/>
      <c r="I2" s="241"/>
      <c r="J2" s="241"/>
      <c r="K2" s="241"/>
      <c r="L2" s="241"/>
      <c r="M2" s="241"/>
      <c r="N2" s="241"/>
      <c r="O2" s="241"/>
      <c r="P2" s="206"/>
      <c r="Q2" s="206"/>
      <c r="R2" s="206"/>
      <c r="S2" s="206"/>
      <c r="T2" s="206"/>
      <c r="U2" s="206"/>
    </row>
    <row r="3" spans="1:21" s="85" customFormat="1" ht="15" customHeight="1" thickTop="1" x14ac:dyDescent="0.25">
      <c r="A3" s="722" t="s">
        <v>4</v>
      </c>
      <c r="B3" s="777" t="s">
        <v>223</v>
      </c>
      <c r="C3" s="262"/>
      <c r="D3" s="725">
        <v>0</v>
      </c>
      <c r="E3" s="725">
        <v>0</v>
      </c>
      <c r="F3" s="769"/>
      <c r="G3" s="210" t="s">
        <v>60</v>
      </c>
      <c r="H3" s="218">
        <v>32</v>
      </c>
      <c r="I3" s="219">
        <v>9</v>
      </c>
      <c r="J3" s="219">
        <v>5</v>
      </c>
      <c r="K3" s="219">
        <v>0</v>
      </c>
      <c r="L3" s="219">
        <v>6</v>
      </c>
      <c r="M3" s="219">
        <v>0</v>
      </c>
      <c r="N3" s="219">
        <v>0</v>
      </c>
      <c r="O3" s="217">
        <f t="shared" ref="O3:O12" si="0">SUM(H3:N3)</f>
        <v>52</v>
      </c>
      <c r="P3" s="720">
        <f>SUM(H3:N4)</f>
        <v>59</v>
      </c>
      <c r="Q3" s="313"/>
      <c r="R3" s="718"/>
      <c r="S3" s="718"/>
      <c r="T3" s="742" t="e">
        <f>D3+E3+#REF!+P3+R3+S3</f>
        <v>#REF!</v>
      </c>
      <c r="U3" s="240"/>
    </row>
    <row r="4" spans="1:21" s="85" customFormat="1" ht="15" customHeight="1" x14ac:dyDescent="0.25">
      <c r="A4" s="722"/>
      <c r="B4" s="777"/>
      <c r="C4" s="262"/>
      <c r="D4" s="725"/>
      <c r="E4" s="725"/>
      <c r="F4" s="770"/>
      <c r="G4" s="210" t="s">
        <v>61</v>
      </c>
      <c r="H4" s="218">
        <v>1</v>
      </c>
      <c r="I4" s="219">
        <v>3</v>
      </c>
      <c r="J4" s="219">
        <v>1</v>
      </c>
      <c r="K4" s="219">
        <v>0</v>
      </c>
      <c r="L4" s="219">
        <v>2</v>
      </c>
      <c r="M4" s="219">
        <v>0</v>
      </c>
      <c r="N4" s="219">
        <v>0</v>
      </c>
      <c r="O4" s="217">
        <f t="shared" si="0"/>
        <v>7</v>
      </c>
      <c r="P4" s="773"/>
      <c r="Q4" s="314"/>
      <c r="R4" s="719"/>
      <c r="S4" s="719"/>
      <c r="T4" s="742"/>
      <c r="U4" s="240"/>
    </row>
    <row r="5" spans="1:21" s="85" customFormat="1" ht="15" customHeight="1" x14ac:dyDescent="0.25">
      <c r="A5" s="722" t="s">
        <v>7</v>
      </c>
      <c r="B5" s="777" t="s">
        <v>23</v>
      </c>
      <c r="C5" s="262"/>
      <c r="D5" s="725">
        <v>0</v>
      </c>
      <c r="E5" s="725">
        <v>0</v>
      </c>
      <c r="F5" s="769"/>
      <c r="G5" s="210" t="s">
        <v>60</v>
      </c>
      <c r="H5" s="218"/>
      <c r="I5" s="219"/>
      <c r="J5" s="219"/>
      <c r="K5" s="219"/>
      <c r="L5" s="219"/>
      <c r="M5" s="219"/>
      <c r="N5" s="219"/>
      <c r="O5" s="217">
        <f t="shared" si="0"/>
        <v>0</v>
      </c>
      <c r="P5" s="720">
        <f>SUM(H5:N6)</f>
        <v>101</v>
      </c>
      <c r="Q5" s="313"/>
      <c r="R5" s="718"/>
      <c r="S5" s="718"/>
      <c r="T5" s="742" t="e">
        <f>D5+E5+#REF!+P5+R5+S5</f>
        <v>#REF!</v>
      </c>
      <c r="U5" s="240"/>
    </row>
    <row r="6" spans="1:21" s="85" customFormat="1" ht="15" customHeight="1" x14ac:dyDescent="0.25">
      <c r="A6" s="722"/>
      <c r="B6" s="777"/>
      <c r="C6" s="262"/>
      <c r="D6" s="725"/>
      <c r="E6" s="725"/>
      <c r="F6" s="770"/>
      <c r="G6" s="210" t="s">
        <v>61</v>
      </c>
      <c r="H6" s="218">
        <v>9</v>
      </c>
      <c r="I6" s="219">
        <v>34</v>
      </c>
      <c r="J6" s="219">
        <v>28</v>
      </c>
      <c r="K6" s="219">
        <v>0</v>
      </c>
      <c r="L6" s="219">
        <v>7</v>
      </c>
      <c r="M6" s="219">
        <v>0</v>
      </c>
      <c r="N6" s="219">
        <v>23</v>
      </c>
      <c r="O6" s="217">
        <f t="shared" si="0"/>
        <v>101</v>
      </c>
      <c r="P6" s="773"/>
      <c r="Q6" s="314"/>
      <c r="R6" s="719"/>
      <c r="S6" s="719"/>
      <c r="T6" s="742"/>
      <c r="U6" s="240"/>
    </row>
    <row r="7" spans="1:21" s="85" customFormat="1" ht="15" customHeight="1" x14ac:dyDescent="0.25">
      <c r="A7" s="722" t="s">
        <v>8</v>
      </c>
      <c r="B7" s="777" t="s">
        <v>85</v>
      </c>
      <c r="C7" s="262"/>
      <c r="D7" s="725">
        <v>0</v>
      </c>
      <c r="E7" s="725"/>
      <c r="F7" s="769"/>
      <c r="G7" s="210" t="s">
        <v>60</v>
      </c>
      <c r="H7" s="216">
        <v>16</v>
      </c>
      <c r="I7" s="216">
        <v>0</v>
      </c>
      <c r="J7" s="216">
        <v>0</v>
      </c>
      <c r="K7" s="216">
        <v>0</v>
      </c>
      <c r="L7" s="216">
        <v>0</v>
      </c>
      <c r="M7" s="216">
        <v>0</v>
      </c>
      <c r="N7" s="216">
        <v>0</v>
      </c>
      <c r="O7" s="217">
        <f t="shared" si="0"/>
        <v>16</v>
      </c>
      <c r="P7" s="720">
        <f>SUM(H7:N8)</f>
        <v>16</v>
      </c>
      <c r="Q7" s="313"/>
      <c r="R7" s="718">
        <v>0</v>
      </c>
      <c r="S7" s="718"/>
      <c r="T7" s="742" t="e">
        <f>D7+E7+#REF!+P7+R7+S7</f>
        <v>#REF!</v>
      </c>
      <c r="U7" s="240"/>
    </row>
    <row r="8" spans="1:21" s="85" customFormat="1" ht="15" customHeight="1" x14ac:dyDescent="0.25">
      <c r="A8" s="722"/>
      <c r="B8" s="777"/>
      <c r="C8" s="262"/>
      <c r="D8" s="725"/>
      <c r="E8" s="725"/>
      <c r="F8" s="770"/>
      <c r="G8" s="210" t="s">
        <v>61</v>
      </c>
      <c r="H8" s="216">
        <v>0</v>
      </c>
      <c r="I8" s="216">
        <v>0</v>
      </c>
      <c r="J8" s="216">
        <v>0</v>
      </c>
      <c r="K8" s="216">
        <v>0</v>
      </c>
      <c r="L8" s="216">
        <v>0</v>
      </c>
      <c r="M8" s="216">
        <v>0</v>
      </c>
      <c r="N8" s="216">
        <v>0</v>
      </c>
      <c r="O8" s="217">
        <f t="shared" si="0"/>
        <v>0</v>
      </c>
      <c r="P8" s="773"/>
      <c r="Q8" s="314"/>
      <c r="R8" s="719"/>
      <c r="S8" s="719"/>
      <c r="T8" s="742"/>
      <c r="U8" s="240"/>
    </row>
    <row r="9" spans="1:21" s="85" customFormat="1" ht="15" customHeight="1" x14ac:dyDescent="0.25">
      <c r="A9" s="722" t="s">
        <v>10</v>
      </c>
      <c r="B9" s="782" t="s">
        <v>26</v>
      </c>
      <c r="C9" s="262"/>
      <c r="D9" s="718">
        <v>0</v>
      </c>
      <c r="E9" s="718">
        <v>0</v>
      </c>
      <c r="F9" s="718"/>
      <c r="G9" s="391" t="s">
        <v>60</v>
      </c>
      <c r="H9" s="218">
        <v>43</v>
      </c>
      <c r="I9" s="219">
        <v>13</v>
      </c>
      <c r="J9" s="219">
        <v>16</v>
      </c>
      <c r="K9" s="219">
        <v>0</v>
      </c>
      <c r="L9" s="219">
        <v>0</v>
      </c>
      <c r="M9" s="219">
        <v>0</v>
      </c>
      <c r="N9" s="219">
        <v>0</v>
      </c>
      <c r="O9" s="217">
        <f t="shared" si="0"/>
        <v>72</v>
      </c>
      <c r="P9" s="720">
        <f>SUM(H9:N10)</f>
        <v>76</v>
      </c>
      <c r="Q9" s="323"/>
      <c r="R9" s="390"/>
      <c r="S9" s="390"/>
      <c r="T9" s="377"/>
      <c r="U9" s="240"/>
    </row>
    <row r="10" spans="1:21" s="85" customFormat="1" ht="15" customHeight="1" x14ac:dyDescent="0.25">
      <c r="A10" s="722"/>
      <c r="B10" s="783"/>
      <c r="C10" s="262"/>
      <c r="D10" s="719"/>
      <c r="E10" s="719"/>
      <c r="F10" s="719"/>
      <c r="G10" s="210" t="s">
        <v>61</v>
      </c>
      <c r="H10" s="218">
        <v>3</v>
      </c>
      <c r="I10" s="219">
        <v>0</v>
      </c>
      <c r="J10" s="219">
        <v>1</v>
      </c>
      <c r="K10" s="219">
        <v>0</v>
      </c>
      <c r="L10" s="219">
        <v>0</v>
      </c>
      <c r="M10" s="219">
        <v>0</v>
      </c>
      <c r="N10" s="219">
        <v>0</v>
      </c>
      <c r="O10" s="219">
        <f t="shared" si="0"/>
        <v>4</v>
      </c>
      <c r="P10" s="721"/>
      <c r="Q10" s="323"/>
      <c r="R10" s="390"/>
      <c r="S10" s="390"/>
      <c r="T10" s="377"/>
      <c r="U10" s="240"/>
    </row>
    <row r="11" spans="1:21" s="85" customFormat="1" ht="15" customHeight="1" x14ac:dyDescent="0.25">
      <c r="A11" s="722" t="s">
        <v>12</v>
      </c>
      <c r="B11" s="777" t="s">
        <v>224</v>
      </c>
      <c r="C11" s="262"/>
      <c r="D11" s="725">
        <v>0</v>
      </c>
      <c r="E11" s="725">
        <v>0</v>
      </c>
      <c r="F11" s="771"/>
      <c r="G11" s="391" t="s">
        <v>60</v>
      </c>
      <c r="H11" s="392">
        <v>16</v>
      </c>
      <c r="I11" s="392">
        <v>3</v>
      </c>
      <c r="J11" s="392">
        <v>0</v>
      </c>
      <c r="K11" s="392">
        <v>2</v>
      </c>
      <c r="L11" s="392">
        <v>2</v>
      </c>
      <c r="M11" s="392">
        <v>1</v>
      </c>
      <c r="N11" s="392">
        <v>1</v>
      </c>
      <c r="O11" s="219">
        <f t="shared" si="0"/>
        <v>25</v>
      </c>
      <c r="P11" s="784">
        <f>SUM(H11:N12)</f>
        <v>31</v>
      </c>
      <c r="Q11" s="313"/>
      <c r="R11" s="718"/>
      <c r="S11" s="718"/>
      <c r="T11" s="741" t="e">
        <f>D11+E11+#REF!+P11+R11+S11</f>
        <v>#REF!</v>
      </c>
      <c r="U11" s="240"/>
    </row>
    <row r="12" spans="1:21" s="85" customFormat="1" ht="15" customHeight="1" thickBot="1" x14ac:dyDescent="0.3">
      <c r="A12" s="722"/>
      <c r="B12" s="777"/>
      <c r="C12" s="262"/>
      <c r="D12" s="725"/>
      <c r="E12" s="725"/>
      <c r="F12" s="772"/>
      <c r="G12" s="214" t="s">
        <v>61</v>
      </c>
      <c r="H12" s="393">
        <v>2</v>
      </c>
      <c r="I12" s="393">
        <v>0</v>
      </c>
      <c r="J12" s="393">
        <v>1</v>
      </c>
      <c r="K12" s="393">
        <v>1</v>
      </c>
      <c r="L12" s="393">
        <v>1</v>
      </c>
      <c r="M12" s="393">
        <v>1</v>
      </c>
      <c r="N12" s="393">
        <v>0</v>
      </c>
      <c r="O12" s="219">
        <f t="shared" si="0"/>
        <v>6</v>
      </c>
      <c r="P12" s="785"/>
      <c r="Q12" s="323"/>
      <c r="R12" s="719"/>
      <c r="S12" s="719"/>
      <c r="T12" s="742"/>
      <c r="U12" s="240"/>
    </row>
    <row r="13" spans="1:21" s="85" customFormat="1" ht="15.75" customHeight="1" thickBot="1" x14ac:dyDescent="0.3">
      <c r="A13" s="211">
        <v>5</v>
      </c>
      <c r="B13" s="212" t="s">
        <v>16</v>
      </c>
      <c r="C13" s="212"/>
      <c r="D13" s="221">
        <f>SUM(D3:D12)</f>
        <v>0</v>
      </c>
      <c r="E13" s="221">
        <f>SUM(E3:E12)</f>
        <v>0</v>
      </c>
      <c r="F13" s="222">
        <f>SUM(F3:F11)</f>
        <v>0</v>
      </c>
      <c r="G13" s="223"/>
      <c r="H13" s="224">
        <f t="shared" ref="H13:P13" si="1">SUM(H3:H12)</f>
        <v>122</v>
      </c>
      <c r="I13" s="224">
        <f t="shared" si="1"/>
        <v>62</v>
      </c>
      <c r="J13" s="224">
        <f t="shared" si="1"/>
        <v>52</v>
      </c>
      <c r="K13" s="224">
        <f t="shared" si="1"/>
        <v>3</v>
      </c>
      <c r="L13" s="224">
        <f t="shared" si="1"/>
        <v>18</v>
      </c>
      <c r="M13" s="224">
        <f t="shared" si="1"/>
        <v>2</v>
      </c>
      <c r="N13" s="224">
        <f t="shared" si="1"/>
        <v>24</v>
      </c>
      <c r="O13" s="224">
        <f t="shared" si="1"/>
        <v>283</v>
      </c>
      <c r="P13" s="225">
        <f t="shared" si="1"/>
        <v>283</v>
      </c>
      <c r="Q13" s="225"/>
      <c r="R13" s="221">
        <f>SUM(R3:R12)</f>
        <v>0</v>
      </c>
      <c r="S13" s="226">
        <f>SUM(S3:S12)</f>
        <v>0</v>
      </c>
      <c r="T13" s="220" t="e">
        <f>SUM(T3:T12)</f>
        <v>#REF!</v>
      </c>
      <c r="U13" s="164"/>
    </row>
    <row r="14" spans="1:21" s="64" customFormat="1" ht="15.75" customHeight="1" thickTop="1" x14ac:dyDescent="0.25">
      <c r="A14" s="227"/>
      <c r="B14" s="228"/>
      <c r="C14" s="228"/>
      <c r="D14" s="229"/>
      <c r="E14" s="229"/>
      <c r="F14" s="229"/>
      <c r="G14" s="230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164"/>
      <c r="U14" s="164"/>
    </row>
    <row r="15" spans="1:21" s="64" customFormat="1" ht="15.75" customHeight="1" x14ac:dyDescent="0.25">
      <c r="A15" s="227"/>
      <c r="B15" s="228"/>
      <c r="C15" s="228"/>
      <c r="D15" s="229"/>
      <c r="E15" s="229"/>
      <c r="F15" s="229"/>
      <c r="G15" s="230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164"/>
      <c r="U15" s="164"/>
    </row>
    <row r="16" spans="1:21" s="64" customFormat="1" ht="15.75" customHeight="1" x14ac:dyDescent="0.25">
      <c r="A16" s="227"/>
      <c r="B16" s="228"/>
      <c r="C16" s="228"/>
      <c r="D16" s="229"/>
      <c r="E16" s="229"/>
      <c r="F16" s="229"/>
      <c r="G16" s="230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164"/>
      <c r="U16" s="164"/>
    </row>
    <row r="17" spans="1:21" s="64" customFormat="1" ht="15.75" customHeight="1" x14ac:dyDescent="0.25">
      <c r="A17" s="227"/>
      <c r="B17" s="228"/>
      <c r="C17" s="228"/>
      <c r="D17" s="229"/>
      <c r="E17" s="229"/>
      <c r="F17" s="229"/>
      <c r="G17" s="230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164"/>
      <c r="U17" s="164"/>
    </row>
    <row r="18" spans="1:21" s="64" customFormat="1" ht="15.75" customHeight="1" x14ac:dyDescent="0.25">
      <c r="A18" s="227"/>
      <c r="B18" s="228"/>
      <c r="C18" s="228"/>
      <c r="D18" s="229"/>
      <c r="E18" s="229"/>
      <c r="F18" s="229"/>
      <c r="G18" s="230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164"/>
      <c r="U18" s="164"/>
    </row>
    <row r="19" spans="1:21" s="64" customFormat="1" ht="15.75" customHeight="1" x14ac:dyDescent="0.25">
      <c r="A19" s="227"/>
      <c r="B19" s="228"/>
      <c r="C19" s="228"/>
      <c r="D19" s="229"/>
      <c r="E19" s="229"/>
      <c r="F19" s="229"/>
      <c r="G19" s="230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164"/>
      <c r="U19" s="164"/>
    </row>
    <row r="20" spans="1:21" s="64" customFormat="1" ht="15.75" customHeight="1" x14ac:dyDescent="0.25">
      <c r="A20" s="227"/>
      <c r="B20" s="228"/>
      <c r="C20" s="228"/>
      <c r="D20" s="229"/>
      <c r="E20" s="229"/>
      <c r="F20" s="229"/>
      <c r="G20" s="230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164"/>
      <c r="U20" s="164"/>
    </row>
    <row r="21" spans="1:21" s="64" customFormat="1" ht="15.75" customHeight="1" x14ac:dyDescent="0.25">
      <c r="A21" s="227"/>
      <c r="B21" s="228"/>
      <c r="C21" s="228"/>
      <c r="D21" s="229"/>
      <c r="E21" s="229"/>
      <c r="F21" s="229"/>
      <c r="G21" s="230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164"/>
      <c r="U21" s="164"/>
    </row>
    <row r="22" spans="1:21" s="64" customFormat="1" ht="15.75" customHeight="1" x14ac:dyDescent="0.25">
      <c r="A22" s="227"/>
      <c r="B22" s="228"/>
      <c r="C22" s="228"/>
      <c r="D22" s="229"/>
      <c r="E22" s="229"/>
      <c r="F22" s="229"/>
      <c r="G22" s="230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164"/>
      <c r="U22" s="164"/>
    </row>
    <row r="23" spans="1:21" s="64" customFormat="1" ht="15.75" customHeight="1" x14ac:dyDescent="0.25">
      <c r="A23" s="227"/>
      <c r="B23" s="228"/>
      <c r="C23" s="228"/>
      <c r="D23" s="229"/>
      <c r="E23" s="229"/>
      <c r="F23" s="229"/>
      <c r="G23" s="230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164"/>
      <c r="U23" s="164"/>
    </row>
    <row r="24" spans="1:21" s="64" customFormat="1" ht="15.75" customHeight="1" x14ac:dyDescent="0.25">
      <c r="A24" s="227"/>
      <c r="B24" s="228"/>
      <c r="C24" s="228"/>
      <c r="D24" s="229"/>
      <c r="E24" s="229"/>
      <c r="F24" s="229"/>
      <c r="G24" s="230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164"/>
      <c r="U24" s="164"/>
    </row>
    <row r="25" spans="1:21" s="64" customFormat="1" ht="15.75" customHeight="1" x14ac:dyDescent="0.25">
      <c r="A25" s="227"/>
      <c r="B25" s="228"/>
      <c r="C25" s="228"/>
      <c r="D25" s="229"/>
      <c r="E25" s="229"/>
      <c r="F25" s="229"/>
      <c r="G25" s="230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164"/>
      <c r="U25" s="164"/>
    </row>
    <row r="26" spans="1:21" s="64" customFormat="1" ht="15.75" customHeight="1" x14ac:dyDescent="0.25">
      <c r="A26" s="227"/>
      <c r="B26" s="228"/>
      <c r="C26" s="228"/>
      <c r="D26" s="229"/>
      <c r="E26" s="229"/>
      <c r="F26" s="229"/>
      <c r="G26" s="230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164"/>
      <c r="U26" s="164"/>
    </row>
    <row r="27" spans="1:21" s="64" customFormat="1" ht="15.75" customHeight="1" x14ac:dyDescent="0.25">
      <c r="A27" s="227"/>
      <c r="B27" s="228"/>
      <c r="C27" s="228"/>
      <c r="D27" s="229"/>
      <c r="E27" s="229"/>
      <c r="F27" s="229"/>
      <c r="G27" s="230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164"/>
      <c r="U27" s="164"/>
    </row>
    <row r="28" spans="1:21" s="64" customFormat="1" ht="15.75" customHeight="1" x14ac:dyDescent="0.25">
      <c r="A28" s="227"/>
      <c r="B28" s="228"/>
      <c r="C28" s="228"/>
      <c r="D28" s="229"/>
      <c r="E28" s="229"/>
      <c r="F28" s="229"/>
      <c r="G28" s="230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164"/>
      <c r="U28" s="164"/>
    </row>
    <row r="29" spans="1:21" s="64" customFormat="1" ht="15.75" customHeight="1" x14ac:dyDescent="0.25">
      <c r="A29" s="227"/>
      <c r="B29" s="228"/>
      <c r="C29" s="228"/>
      <c r="D29" s="229"/>
      <c r="E29" s="229"/>
      <c r="F29" s="229"/>
      <c r="G29" s="230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164"/>
      <c r="U29" s="164"/>
    </row>
    <row r="30" spans="1:21" s="64" customFormat="1" ht="15.75" customHeight="1" x14ac:dyDescent="0.25">
      <c r="A30" s="227"/>
      <c r="B30" s="228"/>
      <c r="C30" s="228"/>
      <c r="D30" s="229"/>
      <c r="E30" s="229"/>
      <c r="F30" s="229"/>
      <c r="G30" s="230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164"/>
      <c r="U30" s="164"/>
    </row>
    <row r="31" spans="1:21" s="64" customFormat="1" ht="15.75" customHeight="1" x14ac:dyDescent="0.25">
      <c r="A31" s="227"/>
      <c r="B31" s="228"/>
      <c r="C31" s="228"/>
      <c r="D31" s="229"/>
      <c r="E31" s="229"/>
      <c r="F31" s="229"/>
      <c r="G31" s="230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164"/>
      <c r="U31" s="164"/>
    </row>
    <row r="32" spans="1:21" s="64" customFormat="1" ht="15.75" customHeight="1" x14ac:dyDescent="0.25">
      <c r="A32" s="227"/>
      <c r="B32" s="228"/>
      <c r="C32" s="228"/>
      <c r="D32" s="229"/>
      <c r="E32" s="229"/>
      <c r="F32" s="229"/>
      <c r="G32" s="230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164"/>
      <c r="U32" s="164"/>
    </row>
    <row r="33" spans="1:22" s="64" customFormat="1" ht="15.75" customHeight="1" x14ac:dyDescent="0.25">
      <c r="A33" s="227"/>
      <c r="B33" s="228"/>
      <c r="C33" s="228"/>
      <c r="D33" s="229"/>
      <c r="E33" s="229"/>
      <c r="F33" s="229"/>
      <c r="G33" s="230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164"/>
      <c r="U33" s="164"/>
    </row>
    <row r="34" spans="1:22" s="64" customFormat="1" ht="15.75" customHeight="1" x14ac:dyDescent="0.25">
      <c r="A34" s="227"/>
      <c r="B34" s="228"/>
      <c r="C34" s="228"/>
      <c r="D34" s="229"/>
      <c r="E34" s="229"/>
      <c r="F34" s="229"/>
      <c r="G34" s="230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164"/>
      <c r="U34" s="164"/>
    </row>
    <row r="35" spans="1:22" s="64" customFormat="1" ht="15.75" customHeight="1" x14ac:dyDescent="0.25">
      <c r="A35" s="227"/>
      <c r="B35" s="228"/>
      <c r="C35" s="228"/>
      <c r="D35" s="229"/>
      <c r="E35" s="229"/>
      <c r="F35" s="229"/>
      <c r="G35" s="230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164"/>
      <c r="U35" s="164"/>
    </row>
    <row r="36" spans="1:22" s="64" customFormat="1" ht="15.75" customHeight="1" x14ac:dyDescent="0.25">
      <c r="A36" s="227"/>
      <c r="B36" s="228"/>
      <c r="C36" s="228"/>
      <c r="D36" s="229"/>
      <c r="E36" s="229"/>
      <c r="F36" s="229"/>
      <c r="G36" s="230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164"/>
      <c r="U36" s="164"/>
    </row>
    <row r="37" spans="1:22" s="64" customFormat="1" ht="15.75" customHeight="1" x14ac:dyDescent="0.25">
      <c r="A37" s="227"/>
      <c r="B37" s="228"/>
      <c r="C37" s="228"/>
      <c r="D37" s="229"/>
      <c r="E37" s="229"/>
      <c r="F37" s="229"/>
      <c r="G37" s="230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164"/>
      <c r="U37" s="164"/>
    </row>
    <row r="38" spans="1:22" s="64" customFormat="1" ht="15.75" customHeight="1" x14ac:dyDescent="0.25">
      <c r="A38" s="227"/>
      <c r="B38" s="228"/>
      <c r="C38" s="228"/>
      <c r="D38" s="229"/>
      <c r="E38" s="229"/>
      <c r="F38" s="229"/>
      <c r="G38" s="230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164"/>
      <c r="U38" s="164"/>
    </row>
    <row r="39" spans="1:22" s="64" customFormat="1" ht="15.75" customHeight="1" x14ac:dyDescent="0.25">
      <c r="A39" s="227"/>
      <c r="B39" s="228"/>
      <c r="C39" s="228"/>
      <c r="D39" s="229"/>
      <c r="E39" s="229"/>
      <c r="F39" s="229"/>
      <c r="G39" s="230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164"/>
      <c r="U39" s="164"/>
    </row>
    <row r="40" spans="1:22" s="64" customFormat="1" ht="15.75" customHeight="1" x14ac:dyDescent="0.25">
      <c r="A40" s="227"/>
      <c r="B40" s="228"/>
      <c r="C40" s="228"/>
      <c r="D40" s="229"/>
      <c r="E40" s="229"/>
      <c r="F40" s="229"/>
      <c r="G40" s="230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164"/>
      <c r="U40" s="164"/>
    </row>
    <row r="41" spans="1:22" s="64" customFormat="1" ht="15.75" customHeight="1" x14ac:dyDescent="0.25">
      <c r="A41" s="778" t="s">
        <v>228</v>
      </c>
      <c r="B41" s="778"/>
      <c r="C41" s="778"/>
      <c r="D41" s="778"/>
      <c r="E41" s="778"/>
      <c r="F41" s="778"/>
      <c r="G41" s="778"/>
      <c r="H41" s="778"/>
      <c r="I41" s="778"/>
      <c r="J41" s="778"/>
      <c r="K41" s="778"/>
      <c r="L41" s="778"/>
      <c r="M41" s="778"/>
      <c r="N41" s="778"/>
      <c r="O41" s="778"/>
      <c r="P41" s="778"/>
      <c r="Q41" s="778"/>
      <c r="R41" s="778"/>
      <c r="S41" s="778"/>
      <c r="T41" s="778"/>
      <c r="U41" s="164"/>
    </row>
    <row r="42" spans="1:22" s="85" customFormat="1" ht="15.75" thickBot="1" x14ac:dyDescent="0.3">
      <c r="A42" s="215"/>
      <c r="B42" s="213"/>
      <c r="C42" s="213"/>
      <c r="D42" s="215"/>
      <c r="E42" s="215"/>
      <c r="F42" s="271"/>
      <c r="G42" s="272"/>
      <c r="H42" s="273"/>
      <c r="I42" s="273"/>
      <c r="J42" s="241"/>
      <c r="K42" s="241"/>
      <c r="L42" s="273"/>
      <c r="M42" s="273"/>
      <c r="N42" s="274" t="s">
        <v>141</v>
      </c>
      <c r="O42" s="213"/>
      <c r="P42" s="213"/>
      <c r="Q42" s="213"/>
      <c r="R42" s="215"/>
      <c r="S42" s="215"/>
      <c r="T42" s="233">
        <v>2.5</v>
      </c>
      <c r="U42" s="232"/>
    </row>
    <row r="43" spans="1:22" s="64" customFormat="1" ht="15.75" customHeight="1" thickTop="1" x14ac:dyDescent="0.25">
      <c r="A43" s="774" t="s">
        <v>0</v>
      </c>
      <c r="B43" s="779" t="s">
        <v>1</v>
      </c>
      <c r="C43" s="766" t="s">
        <v>2</v>
      </c>
      <c r="D43" s="759" t="s">
        <v>30</v>
      </c>
      <c r="E43" s="762" t="s">
        <v>31</v>
      </c>
      <c r="F43" s="756" t="s">
        <v>172</v>
      </c>
      <c r="G43" s="757"/>
      <c r="H43" s="757"/>
      <c r="I43" s="757"/>
      <c r="J43" s="757"/>
      <c r="K43" s="757"/>
      <c r="L43" s="757"/>
      <c r="M43" s="757"/>
      <c r="N43" s="757"/>
      <c r="O43" s="757"/>
      <c r="P43" s="758"/>
      <c r="Q43" s="558" t="s">
        <v>206</v>
      </c>
      <c r="R43" s="751" t="s">
        <v>167</v>
      </c>
      <c r="S43" s="789" t="s">
        <v>174</v>
      </c>
      <c r="T43" s="792" t="s">
        <v>34</v>
      </c>
      <c r="U43" s="744" t="s">
        <v>243</v>
      </c>
      <c r="V43" s="733" t="s">
        <v>3</v>
      </c>
    </row>
    <row r="44" spans="1:22" s="64" customFormat="1" ht="21.75" customHeight="1" x14ac:dyDescent="0.25">
      <c r="A44" s="775"/>
      <c r="B44" s="780"/>
      <c r="C44" s="767"/>
      <c r="D44" s="760"/>
      <c r="E44" s="760"/>
      <c r="F44" s="754" t="s">
        <v>168</v>
      </c>
      <c r="G44" s="764" t="s">
        <v>125</v>
      </c>
      <c r="H44" s="202" t="s">
        <v>36</v>
      </c>
      <c r="I44" s="203" t="s">
        <v>37</v>
      </c>
      <c r="J44" s="203" t="s">
        <v>38</v>
      </c>
      <c r="K44" s="203" t="s">
        <v>56</v>
      </c>
      <c r="L44" s="204" t="s">
        <v>57</v>
      </c>
      <c r="M44" s="204" t="s">
        <v>58</v>
      </c>
      <c r="N44" s="204" t="s">
        <v>59</v>
      </c>
      <c r="O44" s="278" t="s">
        <v>173</v>
      </c>
      <c r="P44" s="205" t="s">
        <v>179</v>
      </c>
      <c r="Q44" s="614"/>
      <c r="R44" s="752"/>
      <c r="S44" s="790"/>
      <c r="T44" s="793"/>
      <c r="U44" s="745"/>
      <c r="V44" s="734"/>
    </row>
    <row r="45" spans="1:22" s="64" customFormat="1" ht="29.25" customHeight="1" thickBot="1" x14ac:dyDescent="0.3">
      <c r="A45" s="776"/>
      <c r="B45" s="781"/>
      <c r="C45" s="768"/>
      <c r="D45" s="761"/>
      <c r="E45" s="763"/>
      <c r="F45" s="755"/>
      <c r="G45" s="765"/>
      <c r="H45" s="207">
        <v>1</v>
      </c>
      <c r="I45" s="208">
        <v>2</v>
      </c>
      <c r="J45" s="208">
        <v>3</v>
      </c>
      <c r="K45" s="208">
        <v>4</v>
      </c>
      <c r="L45" s="208">
        <v>5</v>
      </c>
      <c r="M45" s="208">
        <v>6</v>
      </c>
      <c r="N45" s="208">
        <v>7</v>
      </c>
      <c r="O45" s="250">
        <v>0</v>
      </c>
      <c r="P45" s="209">
        <v>0</v>
      </c>
      <c r="Q45" s="615"/>
      <c r="R45" s="753"/>
      <c r="S45" s="791"/>
      <c r="T45" s="794"/>
      <c r="U45" s="746"/>
      <c r="V45" s="735"/>
    </row>
    <row r="46" spans="1:22" s="85" customFormat="1" ht="15" customHeight="1" thickTop="1" x14ac:dyDescent="0.25">
      <c r="A46" s="722" t="s">
        <v>4</v>
      </c>
      <c r="B46" s="723" t="s">
        <v>216</v>
      </c>
      <c r="C46" s="724" t="s">
        <v>17</v>
      </c>
      <c r="D46" s="725">
        <v>0</v>
      </c>
      <c r="E46" s="725">
        <v>350</v>
      </c>
      <c r="F46" s="726">
        <v>1417</v>
      </c>
      <c r="G46" s="265" t="s">
        <v>60</v>
      </c>
      <c r="H46" s="339">
        <f t="shared" ref="H46:N55" si="2">H3*2.5</f>
        <v>80</v>
      </c>
      <c r="I46" s="339">
        <f t="shared" si="2"/>
        <v>22.5</v>
      </c>
      <c r="J46" s="339">
        <f t="shared" si="2"/>
        <v>12.5</v>
      </c>
      <c r="K46" s="339">
        <f t="shared" si="2"/>
        <v>0</v>
      </c>
      <c r="L46" s="339">
        <f t="shared" si="2"/>
        <v>15</v>
      </c>
      <c r="M46" s="339">
        <f t="shared" si="2"/>
        <v>0</v>
      </c>
      <c r="N46" s="339">
        <f t="shared" si="2"/>
        <v>0</v>
      </c>
      <c r="O46" s="340">
        <f>SUM(H46:N46)</f>
        <v>130</v>
      </c>
      <c r="P46" s="728">
        <f>SUM(H46:N47)</f>
        <v>147.5</v>
      </c>
      <c r="Q46" s="738">
        <v>0</v>
      </c>
      <c r="R46" s="736">
        <v>0</v>
      </c>
      <c r="S46" s="718">
        <v>0</v>
      </c>
      <c r="T46" s="742">
        <f>D46+E46+F46+P46+Q46+R46+S46</f>
        <v>1914.5</v>
      </c>
      <c r="U46" s="742">
        <f>T46*43.09</f>
        <v>82495.805000000008</v>
      </c>
      <c r="V46" s="730">
        <f t="shared" ref="V46" si="3">U46/12</f>
        <v>6874.6504166666673</v>
      </c>
    </row>
    <row r="47" spans="1:22" s="85" customFormat="1" ht="15" customHeight="1" x14ac:dyDescent="0.25">
      <c r="A47" s="722"/>
      <c r="B47" s="723"/>
      <c r="C47" s="724"/>
      <c r="D47" s="725"/>
      <c r="E47" s="725"/>
      <c r="F47" s="727"/>
      <c r="G47" s="265" t="s">
        <v>61</v>
      </c>
      <c r="H47" s="339">
        <f t="shared" si="2"/>
        <v>2.5</v>
      </c>
      <c r="I47" s="339">
        <f t="shared" si="2"/>
        <v>7.5</v>
      </c>
      <c r="J47" s="339">
        <f t="shared" si="2"/>
        <v>2.5</v>
      </c>
      <c r="K47" s="339">
        <f t="shared" si="2"/>
        <v>0</v>
      </c>
      <c r="L47" s="339">
        <f t="shared" si="2"/>
        <v>5</v>
      </c>
      <c r="M47" s="339">
        <f t="shared" si="2"/>
        <v>0</v>
      </c>
      <c r="N47" s="339">
        <f t="shared" si="2"/>
        <v>0</v>
      </c>
      <c r="O47" s="340">
        <f t="shared" ref="O47:O55" si="4">SUM(H47:N47)</f>
        <v>17.5</v>
      </c>
      <c r="P47" s="729"/>
      <c r="Q47" s="739"/>
      <c r="R47" s="737"/>
      <c r="S47" s="719"/>
      <c r="T47" s="742"/>
      <c r="U47" s="742"/>
      <c r="V47" s="730"/>
    </row>
    <row r="48" spans="1:22" s="85" customFormat="1" ht="15" customHeight="1" x14ac:dyDescent="0.25">
      <c r="A48" s="722" t="s">
        <v>7</v>
      </c>
      <c r="B48" s="723" t="s">
        <v>23</v>
      </c>
      <c r="C48" s="724" t="s">
        <v>17</v>
      </c>
      <c r="D48" s="725">
        <v>0</v>
      </c>
      <c r="E48" s="725">
        <v>400</v>
      </c>
      <c r="F48" s="726">
        <v>950</v>
      </c>
      <c r="G48" s="265" t="s">
        <v>60</v>
      </c>
      <c r="H48" s="339">
        <f t="shared" si="2"/>
        <v>0</v>
      </c>
      <c r="I48" s="339">
        <f t="shared" si="2"/>
        <v>0</v>
      </c>
      <c r="J48" s="339">
        <f t="shared" si="2"/>
        <v>0</v>
      </c>
      <c r="K48" s="339">
        <f t="shared" si="2"/>
        <v>0</v>
      </c>
      <c r="L48" s="339">
        <f t="shared" si="2"/>
        <v>0</v>
      </c>
      <c r="M48" s="339">
        <f t="shared" si="2"/>
        <v>0</v>
      </c>
      <c r="N48" s="339">
        <f t="shared" si="2"/>
        <v>0</v>
      </c>
      <c r="O48" s="340">
        <f t="shared" si="4"/>
        <v>0</v>
      </c>
      <c r="P48" s="728">
        <f>SUM(H48:N49)</f>
        <v>252.5</v>
      </c>
      <c r="Q48" s="738"/>
      <c r="R48" s="736">
        <v>100</v>
      </c>
      <c r="S48" s="718"/>
      <c r="T48" s="740">
        <f t="shared" ref="T48" si="5">D48+E48+F48+P48+Q48+R48+S48</f>
        <v>1702.5</v>
      </c>
      <c r="U48" s="742">
        <f>T48*43.09</f>
        <v>73360.725000000006</v>
      </c>
      <c r="V48" s="730">
        <f t="shared" ref="V48" si="6">U48/12</f>
        <v>6113.3937500000002</v>
      </c>
    </row>
    <row r="49" spans="1:22" s="85" customFormat="1" ht="15" customHeight="1" x14ac:dyDescent="0.25">
      <c r="A49" s="722"/>
      <c r="B49" s="723"/>
      <c r="C49" s="724"/>
      <c r="D49" s="725"/>
      <c r="E49" s="725"/>
      <c r="F49" s="727"/>
      <c r="G49" s="265" t="s">
        <v>61</v>
      </c>
      <c r="H49" s="339">
        <f t="shared" si="2"/>
        <v>22.5</v>
      </c>
      <c r="I49" s="339">
        <f t="shared" si="2"/>
        <v>85</v>
      </c>
      <c r="J49" s="339">
        <f t="shared" si="2"/>
        <v>70</v>
      </c>
      <c r="K49" s="339">
        <f t="shared" si="2"/>
        <v>0</v>
      </c>
      <c r="L49" s="339">
        <f t="shared" si="2"/>
        <v>17.5</v>
      </c>
      <c r="M49" s="339">
        <f t="shared" si="2"/>
        <v>0</v>
      </c>
      <c r="N49" s="339">
        <f t="shared" si="2"/>
        <v>57.5</v>
      </c>
      <c r="O49" s="340">
        <f t="shared" si="4"/>
        <v>252.5</v>
      </c>
      <c r="P49" s="729"/>
      <c r="Q49" s="739"/>
      <c r="R49" s="737"/>
      <c r="S49" s="719"/>
      <c r="T49" s="741"/>
      <c r="U49" s="742"/>
      <c r="V49" s="730"/>
    </row>
    <row r="50" spans="1:22" s="85" customFormat="1" ht="15" customHeight="1" x14ac:dyDescent="0.25">
      <c r="A50" s="722" t="s">
        <v>8</v>
      </c>
      <c r="B50" s="723" t="s">
        <v>85</v>
      </c>
      <c r="C50" s="724" t="s">
        <v>17</v>
      </c>
      <c r="D50" s="725">
        <v>0</v>
      </c>
      <c r="E50" s="725">
        <v>250</v>
      </c>
      <c r="F50" s="726">
        <v>541</v>
      </c>
      <c r="G50" s="265" t="s">
        <v>60</v>
      </c>
      <c r="H50" s="339">
        <f t="shared" si="2"/>
        <v>40</v>
      </c>
      <c r="I50" s="339">
        <f t="shared" si="2"/>
        <v>0</v>
      </c>
      <c r="J50" s="339">
        <f t="shared" si="2"/>
        <v>0</v>
      </c>
      <c r="K50" s="339">
        <f t="shared" si="2"/>
        <v>0</v>
      </c>
      <c r="L50" s="339">
        <f t="shared" si="2"/>
        <v>0</v>
      </c>
      <c r="M50" s="339">
        <f t="shared" si="2"/>
        <v>0</v>
      </c>
      <c r="N50" s="339">
        <f t="shared" si="2"/>
        <v>0</v>
      </c>
      <c r="O50" s="340">
        <f t="shared" si="4"/>
        <v>40</v>
      </c>
      <c r="P50" s="728">
        <f>SUM(H50:N51)</f>
        <v>40</v>
      </c>
      <c r="Q50" s="738">
        <v>80</v>
      </c>
      <c r="R50" s="736">
        <v>100</v>
      </c>
      <c r="S50" s="718">
        <v>300</v>
      </c>
      <c r="T50" s="740">
        <f t="shared" ref="T50" si="7">D50+E50+F50+P50+Q50+R50+S50</f>
        <v>1311</v>
      </c>
      <c r="U50" s="742">
        <f>T50*43.09</f>
        <v>56490.990000000005</v>
      </c>
      <c r="V50" s="730">
        <f t="shared" ref="V50" si="8">U50/12</f>
        <v>4707.5825000000004</v>
      </c>
    </row>
    <row r="51" spans="1:22" s="85" customFormat="1" ht="15" customHeight="1" x14ac:dyDescent="0.25">
      <c r="A51" s="722"/>
      <c r="B51" s="723"/>
      <c r="C51" s="724"/>
      <c r="D51" s="725"/>
      <c r="E51" s="725"/>
      <c r="F51" s="727"/>
      <c r="G51" s="265" t="s">
        <v>61</v>
      </c>
      <c r="H51" s="339">
        <f t="shared" si="2"/>
        <v>0</v>
      </c>
      <c r="I51" s="339">
        <f t="shared" si="2"/>
        <v>0</v>
      </c>
      <c r="J51" s="339">
        <f t="shared" si="2"/>
        <v>0</v>
      </c>
      <c r="K51" s="339">
        <f t="shared" si="2"/>
        <v>0</v>
      </c>
      <c r="L51" s="339">
        <f t="shared" si="2"/>
        <v>0</v>
      </c>
      <c r="M51" s="339">
        <f t="shared" si="2"/>
        <v>0</v>
      </c>
      <c r="N51" s="339">
        <f t="shared" si="2"/>
        <v>0</v>
      </c>
      <c r="O51" s="340">
        <f t="shared" si="4"/>
        <v>0</v>
      </c>
      <c r="P51" s="729"/>
      <c r="Q51" s="739"/>
      <c r="R51" s="737"/>
      <c r="S51" s="719"/>
      <c r="T51" s="741"/>
      <c r="U51" s="742"/>
      <c r="V51" s="730"/>
    </row>
    <row r="52" spans="1:22" s="85" customFormat="1" ht="15" customHeight="1" x14ac:dyDescent="0.25">
      <c r="A52" s="722" t="s">
        <v>10</v>
      </c>
      <c r="B52" s="723" t="s">
        <v>26</v>
      </c>
      <c r="C52" s="724" t="s">
        <v>17</v>
      </c>
      <c r="D52" s="725">
        <v>0</v>
      </c>
      <c r="E52" s="725">
        <v>0</v>
      </c>
      <c r="F52" s="726">
        <v>1650</v>
      </c>
      <c r="G52" s="265" t="s">
        <v>60</v>
      </c>
      <c r="H52" s="395">
        <f t="shared" si="2"/>
        <v>107.5</v>
      </c>
      <c r="I52" s="395">
        <f t="shared" si="2"/>
        <v>32.5</v>
      </c>
      <c r="J52" s="395">
        <f t="shared" si="2"/>
        <v>40</v>
      </c>
      <c r="K52" s="395">
        <f t="shared" si="2"/>
        <v>0</v>
      </c>
      <c r="L52" s="395">
        <f t="shared" si="2"/>
        <v>0</v>
      </c>
      <c r="M52" s="395">
        <f t="shared" si="2"/>
        <v>0</v>
      </c>
      <c r="N52" s="395">
        <f t="shared" si="2"/>
        <v>0</v>
      </c>
      <c r="O52" s="340">
        <f t="shared" ref="O52:O53" si="9">SUM(H52:N52)</f>
        <v>180</v>
      </c>
      <c r="P52" s="728">
        <f>SUM(H52:N53)</f>
        <v>190</v>
      </c>
      <c r="Q52" s="738">
        <v>80</v>
      </c>
      <c r="R52" s="736">
        <v>570</v>
      </c>
      <c r="S52" s="718">
        <v>300</v>
      </c>
      <c r="T52" s="740">
        <f t="shared" ref="T52" si="10">D52+E52+F52+P52+Q52+R52+S52</f>
        <v>2790</v>
      </c>
      <c r="U52" s="742">
        <f>T52*43.09</f>
        <v>120221.1</v>
      </c>
      <c r="V52" s="730">
        <f t="shared" ref="V52" si="11">U52/12</f>
        <v>10018.425000000001</v>
      </c>
    </row>
    <row r="53" spans="1:22" s="85" customFormat="1" ht="15" customHeight="1" x14ac:dyDescent="0.25">
      <c r="A53" s="722"/>
      <c r="B53" s="723"/>
      <c r="C53" s="724"/>
      <c r="D53" s="725"/>
      <c r="E53" s="725"/>
      <c r="F53" s="727"/>
      <c r="G53" s="265" t="s">
        <v>61</v>
      </c>
      <c r="H53" s="339">
        <f t="shared" si="2"/>
        <v>7.5</v>
      </c>
      <c r="I53" s="339">
        <f t="shared" si="2"/>
        <v>0</v>
      </c>
      <c r="J53" s="339">
        <f t="shared" si="2"/>
        <v>2.5</v>
      </c>
      <c r="K53" s="339">
        <f t="shared" si="2"/>
        <v>0</v>
      </c>
      <c r="L53" s="339">
        <f t="shared" si="2"/>
        <v>0</v>
      </c>
      <c r="M53" s="339">
        <f t="shared" si="2"/>
        <v>0</v>
      </c>
      <c r="N53" s="339">
        <f t="shared" si="2"/>
        <v>0</v>
      </c>
      <c r="O53" s="340">
        <f t="shared" si="9"/>
        <v>10</v>
      </c>
      <c r="P53" s="729"/>
      <c r="Q53" s="739"/>
      <c r="R53" s="737"/>
      <c r="S53" s="719"/>
      <c r="T53" s="741"/>
      <c r="U53" s="742"/>
      <c r="V53" s="730"/>
    </row>
    <row r="54" spans="1:22" s="85" customFormat="1" ht="15" customHeight="1" x14ac:dyDescent="0.25">
      <c r="A54" s="722" t="s">
        <v>12</v>
      </c>
      <c r="B54" s="723" t="s">
        <v>224</v>
      </c>
      <c r="C54" s="747" t="s">
        <v>25</v>
      </c>
      <c r="D54" s="725">
        <v>0</v>
      </c>
      <c r="E54" s="725">
        <v>350</v>
      </c>
      <c r="F54" s="749">
        <v>1523</v>
      </c>
      <c r="G54" s="394" t="s">
        <v>60</v>
      </c>
      <c r="H54" s="339">
        <f t="shared" si="2"/>
        <v>40</v>
      </c>
      <c r="I54" s="339">
        <f t="shared" si="2"/>
        <v>7.5</v>
      </c>
      <c r="J54" s="339">
        <f t="shared" si="2"/>
        <v>0</v>
      </c>
      <c r="K54" s="339">
        <f t="shared" si="2"/>
        <v>5</v>
      </c>
      <c r="L54" s="339">
        <f t="shared" si="2"/>
        <v>5</v>
      </c>
      <c r="M54" s="339">
        <f t="shared" si="2"/>
        <v>2.5</v>
      </c>
      <c r="N54" s="339">
        <f t="shared" si="2"/>
        <v>2.5</v>
      </c>
      <c r="O54" s="366">
        <f t="shared" si="4"/>
        <v>62.5</v>
      </c>
      <c r="P54" s="728">
        <f>SUM(H54:N55)</f>
        <v>77.5</v>
      </c>
      <c r="Q54" s="738">
        <v>80</v>
      </c>
      <c r="R54" s="736">
        <v>0</v>
      </c>
      <c r="S54" s="718">
        <v>0</v>
      </c>
      <c r="T54" s="787">
        <f t="shared" ref="T54" si="12">D54+E54+F54+P54+Q54+R54+S54</f>
        <v>2030.5</v>
      </c>
      <c r="U54" s="741">
        <f>T54*43.09</f>
        <v>87494.24500000001</v>
      </c>
      <c r="V54" s="731">
        <f t="shared" ref="V54" si="13">U54/12</f>
        <v>7291.1870833333342</v>
      </c>
    </row>
    <row r="55" spans="1:22" s="85" customFormat="1" ht="15" customHeight="1" thickBot="1" x14ac:dyDescent="0.3">
      <c r="A55" s="722"/>
      <c r="B55" s="723"/>
      <c r="C55" s="748"/>
      <c r="D55" s="725"/>
      <c r="E55" s="725"/>
      <c r="F55" s="750"/>
      <c r="G55" s="266" t="s">
        <v>61</v>
      </c>
      <c r="H55" s="339">
        <f t="shared" si="2"/>
        <v>5</v>
      </c>
      <c r="I55" s="339">
        <f t="shared" si="2"/>
        <v>0</v>
      </c>
      <c r="J55" s="339">
        <f t="shared" si="2"/>
        <v>2.5</v>
      </c>
      <c r="K55" s="339">
        <f t="shared" si="2"/>
        <v>2.5</v>
      </c>
      <c r="L55" s="339">
        <f t="shared" si="2"/>
        <v>2.5</v>
      </c>
      <c r="M55" s="339">
        <f t="shared" si="2"/>
        <v>2.5</v>
      </c>
      <c r="N55" s="339">
        <f t="shared" si="2"/>
        <v>0</v>
      </c>
      <c r="O55" s="341">
        <f t="shared" si="4"/>
        <v>15</v>
      </c>
      <c r="P55" s="729"/>
      <c r="Q55" s="739"/>
      <c r="R55" s="737"/>
      <c r="S55" s="719"/>
      <c r="T55" s="788"/>
      <c r="U55" s="743"/>
      <c r="V55" s="732"/>
    </row>
    <row r="56" spans="1:22" s="85" customFormat="1" ht="15.75" customHeight="1" thickBot="1" x14ac:dyDescent="0.3">
      <c r="A56" s="211">
        <v>5</v>
      </c>
      <c r="B56" s="108" t="s">
        <v>16</v>
      </c>
      <c r="C56" s="108"/>
      <c r="D56" s="221">
        <f>SUM(D46:D55)</f>
        <v>0</v>
      </c>
      <c r="E56" s="221">
        <f>SUM(E46:E55)</f>
        <v>1350</v>
      </c>
      <c r="F56" s="222">
        <f>SUM(F46:F54)</f>
        <v>6081</v>
      </c>
      <c r="G56" s="142"/>
      <c r="H56" s="224">
        <f t="shared" ref="H56:V56" si="14">SUM(H46:H55)</f>
        <v>305</v>
      </c>
      <c r="I56" s="224">
        <f t="shared" si="14"/>
        <v>155</v>
      </c>
      <c r="J56" s="224">
        <f t="shared" si="14"/>
        <v>130</v>
      </c>
      <c r="K56" s="224">
        <f t="shared" si="14"/>
        <v>7.5</v>
      </c>
      <c r="L56" s="224">
        <f t="shared" si="14"/>
        <v>45</v>
      </c>
      <c r="M56" s="224">
        <f t="shared" si="14"/>
        <v>5</v>
      </c>
      <c r="N56" s="224">
        <f t="shared" si="14"/>
        <v>60</v>
      </c>
      <c r="O56" s="224">
        <f t="shared" si="14"/>
        <v>707.5</v>
      </c>
      <c r="P56" s="225">
        <f t="shared" si="14"/>
        <v>707.5</v>
      </c>
      <c r="Q56" s="225">
        <f t="shared" si="14"/>
        <v>240</v>
      </c>
      <c r="R56" s="221">
        <f t="shared" si="14"/>
        <v>770</v>
      </c>
      <c r="S56" s="226">
        <f t="shared" si="14"/>
        <v>600</v>
      </c>
      <c r="T56" s="301">
        <f t="shared" si="14"/>
        <v>9748.5</v>
      </c>
      <c r="U56" s="301">
        <f t="shared" si="14"/>
        <v>420062.86499999999</v>
      </c>
      <c r="V56" s="301">
        <f t="shared" si="14"/>
        <v>35005.238750000004</v>
      </c>
    </row>
    <row r="57" spans="1:22" ht="15.75" thickTop="1" x14ac:dyDescent="0.25"/>
    <row r="59" spans="1:22" x14ac:dyDescent="0.25">
      <c r="B59" s="85" t="s">
        <v>29</v>
      </c>
      <c r="C59" s="85" t="s">
        <v>29</v>
      </c>
      <c r="D59" s="85" t="s">
        <v>29</v>
      </c>
      <c r="F59" s="85" t="s">
        <v>29</v>
      </c>
    </row>
    <row r="61" spans="1:22" x14ac:dyDescent="0.25">
      <c r="B61" s="85" t="s">
        <v>29</v>
      </c>
    </row>
  </sheetData>
  <mergeCells count="123">
    <mergeCell ref="U46:U47"/>
    <mergeCell ref="T50:T51"/>
    <mergeCell ref="S48:S49"/>
    <mergeCell ref="S54:S55"/>
    <mergeCell ref="T54:T55"/>
    <mergeCell ref="T48:T49"/>
    <mergeCell ref="S46:S47"/>
    <mergeCell ref="T46:T47"/>
    <mergeCell ref="S43:S45"/>
    <mergeCell ref="T43:T45"/>
    <mergeCell ref="A1:T1"/>
    <mergeCell ref="P3:P4"/>
    <mergeCell ref="R3:R4"/>
    <mergeCell ref="S3:S4"/>
    <mergeCell ref="F3:F4"/>
    <mergeCell ref="T3:T4"/>
    <mergeCell ref="A3:A4"/>
    <mergeCell ref="B3:B4"/>
    <mergeCell ref="D3:D4"/>
    <mergeCell ref="E3:E4"/>
    <mergeCell ref="A54:A55"/>
    <mergeCell ref="B54:B55"/>
    <mergeCell ref="D54:D55"/>
    <mergeCell ref="E54:E55"/>
    <mergeCell ref="P48:P49"/>
    <mergeCell ref="B5:B6"/>
    <mergeCell ref="D5:D6"/>
    <mergeCell ref="E5:E6"/>
    <mergeCell ref="A50:A51"/>
    <mergeCell ref="P50:P51"/>
    <mergeCell ref="F46:F47"/>
    <mergeCell ref="F48:F49"/>
    <mergeCell ref="P5:P6"/>
    <mergeCell ref="A7:A8"/>
    <mergeCell ref="P11:P12"/>
    <mergeCell ref="E50:E51"/>
    <mergeCell ref="A48:A49"/>
    <mergeCell ref="B48:B49"/>
    <mergeCell ref="D48:D49"/>
    <mergeCell ref="A46:A47"/>
    <mergeCell ref="B46:B47"/>
    <mergeCell ref="D46:D47"/>
    <mergeCell ref="B50:B51"/>
    <mergeCell ref="F5:F6"/>
    <mergeCell ref="F7:F8"/>
    <mergeCell ref="F11:F12"/>
    <mergeCell ref="A5:A6"/>
    <mergeCell ref="R5:R6"/>
    <mergeCell ref="Q43:Q45"/>
    <mergeCell ref="R48:R49"/>
    <mergeCell ref="P7:P8"/>
    <mergeCell ref="A11:A12"/>
    <mergeCell ref="A43:A45"/>
    <mergeCell ref="B7:B8"/>
    <mergeCell ref="D7:D8"/>
    <mergeCell ref="E7:E8"/>
    <mergeCell ref="E11:E12"/>
    <mergeCell ref="R7:R8"/>
    <mergeCell ref="A41:T41"/>
    <mergeCell ref="S7:S8"/>
    <mergeCell ref="S5:S6"/>
    <mergeCell ref="T5:T6"/>
    <mergeCell ref="T7:T8"/>
    <mergeCell ref="T11:T12"/>
    <mergeCell ref="B43:B45"/>
    <mergeCell ref="B11:B12"/>
    <mergeCell ref="A9:A10"/>
    <mergeCell ref="B9:B10"/>
    <mergeCell ref="C54:C55"/>
    <mergeCell ref="C46:C47"/>
    <mergeCell ref="C48:C49"/>
    <mergeCell ref="C50:C51"/>
    <mergeCell ref="S11:S12"/>
    <mergeCell ref="F50:F51"/>
    <mergeCell ref="F54:F55"/>
    <mergeCell ref="E46:E47"/>
    <mergeCell ref="R11:R12"/>
    <mergeCell ref="E48:E49"/>
    <mergeCell ref="R43:R45"/>
    <mergeCell ref="F44:F45"/>
    <mergeCell ref="F43:P43"/>
    <mergeCell ref="D43:D45"/>
    <mergeCell ref="E43:E45"/>
    <mergeCell ref="G44:G45"/>
    <mergeCell ref="C43:C45"/>
    <mergeCell ref="D11:D12"/>
    <mergeCell ref="S50:S51"/>
    <mergeCell ref="V46:V47"/>
    <mergeCell ref="V48:V49"/>
    <mergeCell ref="V50:V51"/>
    <mergeCell ref="V54:V55"/>
    <mergeCell ref="V43:V45"/>
    <mergeCell ref="P54:P55"/>
    <mergeCell ref="R54:R55"/>
    <mergeCell ref="P46:P47"/>
    <mergeCell ref="Q46:Q47"/>
    <mergeCell ref="Q48:Q49"/>
    <mergeCell ref="Q50:Q51"/>
    <mergeCell ref="Q54:Q55"/>
    <mergeCell ref="Q52:Q53"/>
    <mergeCell ref="R52:R53"/>
    <mergeCell ref="S52:S53"/>
    <mergeCell ref="T52:T53"/>
    <mergeCell ref="U52:U53"/>
    <mergeCell ref="V52:V53"/>
    <mergeCell ref="R50:R51"/>
    <mergeCell ref="R46:R47"/>
    <mergeCell ref="U48:U49"/>
    <mergeCell ref="U50:U51"/>
    <mergeCell ref="U54:U55"/>
    <mergeCell ref="U43:U45"/>
    <mergeCell ref="D9:D10"/>
    <mergeCell ref="E9:E10"/>
    <mergeCell ref="F9:F10"/>
    <mergeCell ref="P9:P10"/>
    <mergeCell ref="A52:A53"/>
    <mergeCell ref="B52:B53"/>
    <mergeCell ref="C52:C53"/>
    <mergeCell ref="D52:D53"/>
    <mergeCell ref="E52:E53"/>
    <mergeCell ref="F52:F53"/>
    <mergeCell ref="P52:P53"/>
    <mergeCell ref="D50:D51"/>
  </mergeCells>
  <pageMargins left="0.19685039370078741" right="0.31496062992125984" top="0.35433070866141736" bottom="0.35433070866141736" header="0.31496062992125984" footer="0.31496062992125984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B17" sqref="B17:I17"/>
    </sheetView>
  </sheetViews>
  <sheetFormatPr defaultRowHeight="15" x14ac:dyDescent="0.25"/>
  <cols>
    <col min="1" max="1" width="5.28515625" style="85" customWidth="1"/>
    <col min="2" max="2" width="36.140625" style="85" customWidth="1"/>
    <col min="3" max="3" width="4.7109375" style="85" customWidth="1"/>
    <col min="4" max="4" width="7.85546875" style="85" customWidth="1"/>
    <col min="5" max="5" width="8.7109375" style="85" customWidth="1"/>
    <col min="6" max="6" width="7.5703125" style="85" customWidth="1"/>
    <col min="7" max="7" width="9.140625" style="85"/>
    <col min="8" max="8" width="8.7109375" style="85" customWidth="1"/>
    <col min="9" max="9" width="7.85546875" style="85" customWidth="1"/>
    <col min="10" max="10" width="7.28515625" style="85" customWidth="1"/>
    <col min="11" max="11" width="9.5703125" style="85" bestFit="1" customWidth="1"/>
    <col min="12" max="12" width="7.85546875" style="85" customWidth="1"/>
  </cols>
  <sheetData>
    <row r="1" spans="1:12" s="85" customFormat="1" ht="18" x14ac:dyDescent="0.25">
      <c r="A1" s="823" t="s">
        <v>73</v>
      </c>
      <c r="B1" s="823"/>
      <c r="C1" s="823"/>
      <c r="D1" s="823"/>
      <c r="E1" s="823"/>
      <c r="F1" s="823"/>
      <c r="G1" s="823"/>
      <c r="H1" s="823"/>
      <c r="I1" s="194"/>
      <c r="J1" s="194"/>
      <c r="K1" s="194"/>
      <c r="L1" s="194"/>
    </row>
    <row r="2" spans="1:12" s="85" customFormat="1" ht="16.5" thickBot="1" x14ac:dyDescent="0.3">
      <c r="A2" s="803" t="s">
        <v>226</v>
      </c>
      <c r="B2" s="803"/>
      <c r="C2" s="803"/>
      <c r="D2" s="804"/>
      <c r="E2" s="804"/>
      <c r="F2" s="804"/>
      <c r="G2" s="804"/>
      <c r="H2" s="804"/>
      <c r="I2" s="195"/>
      <c r="J2" s="195"/>
      <c r="K2" s="195"/>
      <c r="L2" s="195"/>
    </row>
    <row r="3" spans="1:12" ht="16.5" customHeight="1" thickTop="1" x14ac:dyDescent="0.25">
      <c r="A3" s="824" t="s">
        <v>0</v>
      </c>
      <c r="B3" s="827" t="s">
        <v>1</v>
      </c>
      <c r="C3" s="830" t="s">
        <v>2</v>
      </c>
      <c r="D3" s="807" t="s">
        <v>74</v>
      </c>
      <c r="E3" s="496"/>
      <c r="F3" s="496"/>
      <c r="G3" s="496"/>
      <c r="H3" s="496"/>
      <c r="I3" s="497"/>
      <c r="J3" s="193"/>
      <c r="K3"/>
      <c r="L3"/>
    </row>
    <row r="4" spans="1:12" ht="46.5" customHeight="1" x14ac:dyDescent="0.25">
      <c r="A4" s="825"/>
      <c r="B4" s="828"/>
      <c r="C4" s="831"/>
      <c r="D4" s="805" t="s">
        <v>222</v>
      </c>
      <c r="E4" s="833" t="s">
        <v>176</v>
      </c>
      <c r="F4" s="833" t="s">
        <v>177</v>
      </c>
      <c r="G4" s="833" t="s">
        <v>75</v>
      </c>
      <c r="H4" s="833" t="s">
        <v>76</v>
      </c>
      <c r="I4" s="801" t="s">
        <v>3</v>
      </c>
      <c r="J4"/>
      <c r="K4"/>
      <c r="L4"/>
    </row>
    <row r="5" spans="1:12" ht="15.75" customHeight="1" thickBot="1" x14ac:dyDescent="0.3">
      <c r="A5" s="826"/>
      <c r="B5" s="829"/>
      <c r="C5" s="832"/>
      <c r="D5" s="806"/>
      <c r="E5" s="834"/>
      <c r="F5" s="834"/>
      <c r="G5" s="834"/>
      <c r="H5" s="834"/>
      <c r="I5" s="802"/>
      <c r="J5"/>
      <c r="K5"/>
      <c r="L5"/>
    </row>
    <row r="6" spans="1:12" ht="17.25" customHeight="1" thickTop="1" x14ac:dyDescent="0.25">
      <c r="A6" s="397" t="s">
        <v>4</v>
      </c>
      <c r="B6" s="402" t="s">
        <v>77</v>
      </c>
      <c r="C6" s="192" t="s">
        <v>78</v>
      </c>
      <c r="D6" s="407"/>
      <c r="E6" s="408"/>
      <c r="F6" s="408">
        <v>10000</v>
      </c>
      <c r="G6" s="408">
        <v>30000</v>
      </c>
      <c r="H6" s="408">
        <f>SUM(D6:G6)</f>
        <v>40000</v>
      </c>
      <c r="I6" s="409">
        <f>H6/12</f>
        <v>3333.3333333333335</v>
      </c>
      <c r="J6"/>
      <c r="K6"/>
      <c r="L6"/>
    </row>
    <row r="7" spans="1:12" s="85" customFormat="1" ht="17.25" customHeight="1" x14ac:dyDescent="0.25">
      <c r="A7" s="291" t="s">
        <v>7</v>
      </c>
      <c r="B7" s="191" t="s">
        <v>88</v>
      </c>
      <c r="C7" s="400" t="s">
        <v>78</v>
      </c>
      <c r="D7" s="410"/>
      <c r="E7" s="411"/>
      <c r="F7" s="411"/>
      <c r="G7" s="411">
        <v>30000</v>
      </c>
      <c r="H7" s="411">
        <f>SUM(D7:G7)</f>
        <v>30000</v>
      </c>
      <c r="I7" s="412">
        <f>H7/12</f>
        <v>2500</v>
      </c>
    </row>
    <row r="8" spans="1:12" ht="16.5" customHeight="1" x14ac:dyDescent="0.25">
      <c r="A8" s="291" t="s">
        <v>8</v>
      </c>
      <c r="B8" s="190" t="s">
        <v>79</v>
      </c>
      <c r="C8" s="188" t="s">
        <v>78</v>
      </c>
      <c r="D8" s="342"/>
      <c r="E8" s="338"/>
      <c r="F8" s="189"/>
      <c r="G8" s="189">
        <v>18000</v>
      </c>
      <c r="H8" s="338">
        <f t="shared" ref="H8:H14" si="0">SUM(D8:G8)</f>
        <v>18000</v>
      </c>
      <c r="I8" s="187">
        <f t="shared" ref="I8" si="1">H8/12</f>
        <v>1500</v>
      </c>
      <c r="J8"/>
      <c r="K8"/>
      <c r="L8"/>
    </row>
    <row r="9" spans="1:12" ht="15" customHeight="1" x14ac:dyDescent="0.25">
      <c r="A9" s="7" t="s">
        <v>10</v>
      </c>
      <c r="B9" s="190" t="s">
        <v>80</v>
      </c>
      <c r="C9" s="188" t="s">
        <v>78</v>
      </c>
      <c r="D9" s="342"/>
      <c r="E9" s="338"/>
      <c r="F9" s="189"/>
      <c r="G9" s="189">
        <v>25000</v>
      </c>
      <c r="H9" s="338">
        <f t="shared" si="0"/>
        <v>25000</v>
      </c>
      <c r="I9" s="187">
        <f t="shared" ref="I9" si="2">H9/12</f>
        <v>2083.3333333333335</v>
      </c>
      <c r="J9"/>
      <c r="K9"/>
      <c r="L9"/>
    </row>
    <row r="10" spans="1:12" ht="15" customHeight="1" x14ac:dyDescent="0.25">
      <c r="A10" s="7" t="s">
        <v>12</v>
      </c>
      <c r="B10" s="190" t="s">
        <v>81</v>
      </c>
      <c r="C10" s="188" t="s">
        <v>78</v>
      </c>
      <c r="D10" s="342"/>
      <c r="E10" s="338"/>
      <c r="F10" s="189"/>
      <c r="G10" s="189">
        <v>20000</v>
      </c>
      <c r="H10" s="338">
        <f t="shared" si="0"/>
        <v>20000</v>
      </c>
      <c r="I10" s="187">
        <f t="shared" ref="I10" si="3">H10/12</f>
        <v>1666.6666666666667</v>
      </c>
      <c r="J10"/>
      <c r="K10"/>
      <c r="L10"/>
    </row>
    <row r="11" spans="1:12" ht="15" customHeight="1" x14ac:dyDescent="0.25">
      <c r="A11" s="7" t="s">
        <v>14</v>
      </c>
      <c r="B11" s="190" t="s">
        <v>82</v>
      </c>
      <c r="C11" s="188" t="s">
        <v>78</v>
      </c>
      <c r="D11" s="342"/>
      <c r="E11" s="338"/>
      <c r="F11" s="189">
        <v>10000</v>
      </c>
      <c r="G11" s="189">
        <v>15000</v>
      </c>
      <c r="H11" s="338">
        <f t="shared" si="0"/>
        <v>25000</v>
      </c>
      <c r="I11" s="187">
        <f t="shared" ref="I11" si="4">H11/12</f>
        <v>2083.3333333333335</v>
      </c>
      <c r="J11"/>
      <c r="K11"/>
      <c r="L11"/>
    </row>
    <row r="12" spans="1:12" ht="15" customHeight="1" x14ac:dyDescent="0.25">
      <c r="A12" s="7" t="s">
        <v>21</v>
      </c>
      <c r="B12" s="190" t="s">
        <v>83</v>
      </c>
      <c r="C12" s="188" t="s">
        <v>78</v>
      </c>
      <c r="D12" s="342"/>
      <c r="E12" s="338"/>
      <c r="F12" s="189"/>
      <c r="G12" s="189">
        <v>23000</v>
      </c>
      <c r="H12" s="338">
        <f t="shared" si="0"/>
        <v>23000</v>
      </c>
      <c r="I12" s="187">
        <f t="shared" ref="I12" si="5">H12/12</f>
        <v>1916.6666666666667</v>
      </c>
      <c r="J12"/>
      <c r="K12"/>
      <c r="L12"/>
    </row>
    <row r="13" spans="1:12" ht="15" customHeight="1" x14ac:dyDescent="0.25">
      <c r="A13" s="7" t="s">
        <v>22</v>
      </c>
      <c r="B13" s="190" t="s">
        <v>86</v>
      </c>
      <c r="C13" s="188" t="s">
        <v>78</v>
      </c>
      <c r="D13" s="342"/>
      <c r="E13" s="338"/>
      <c r="F13" s="189">
        <v>10000</v>
      </c>
      <c r="G13" s="189">
        <v>28000</v>
      </c>
      <c r="H13" s="338">
        <f t="shared" si="0"/>
        <v>38000</v>
      </c>
      <c r="I13" s="187">
        <f t="shared" ref="I13:I14" si="6">H13/12</f>
        <v>3166.6666666666665</v>
      </c>
      <c r="J13"/>
      <c r="K13"/>
      <c r="L13"/>
    </row>
    <row r="14" spans="1:12" s="85" customFormat="1" ht="15" customHeight="1" thickBot="1" x14ac:dyDescent="0.3">
      <c r="A14" s="318" t="s">
        <v>45</v>
      </c>
      <c r="B14" s="315" t="s">
        <v>205</v>
      </c>
      <c r="C14" s="316" t="s">
        <v>78</v>
      </c>
      <c r="D14" s="343"/>
      <c r="E14" s="335"/>
      <c r="F14" s="335"/>
      <c r="G14" s="335">
        <v>18000</v>
      </c>
      <c r="H14" s="338">
        <f t="shared" si="0"/>
        <v>18000</v>
      </c>
      <c r="I14" s="317">
        <f t="shared" si="6"/>
        <v>1500</v>
      </c>
    </row>
    <row r="15" spans="1:12" ht="17.25" thickBot="1" x14ac:dyDescent="0.35">
      <c r="A15" s="401" t="s">
        <v>29</v>
      </c>
      <c r="B15" s="59" t="s">
        <v>16</v>
      </c>
      <c r="C15" s="72" t="s">
        <v>78</v>
      </c>
      <c r="D15" s="344">
        <f t="shared" ref="D15:I15" si="7">SUM(D6:D14)</f>
        <v>0</v>
      </c>
      <c r="E15" s="345">
        <f t="shared" si="7"/>
        <v>0</v>
      </c>
      <c r="F15" s="345">
        <f t="shared" si="7"/>
        <v>30000</v>
      </c>
      <c r="G15" s="345">
        <f t="shared" si="7"/>
        <v>207000</v>
      </c>
      <c r="H15" s="345">
        <f t="shared" si="7"/>
        <v>237000</v>
      </c>
      <c r="I15" s="60">
        <f t="shared" si="7"/>
        <v>19750</v>
      </c>
      <c r="J15"/>
      <c r="K15"/>
      <c r="L15"/>
    </row>
    <row r="16" spans="1:12" s="64" customFormat="1" ht="17.25" customHeight="1" thickTop="1" x14ac:dyDescent="0.3">
      <c r="A16" s="196"/>
      <c r="B16" s="365"/>
      <c r="C16" s="810"/>
      <c r="D16" s="810"/>
      <c r="E16" s="810"/>
      <c r="F16" s="810"/>
      <c r="G16" s="810"/>
      <c r="H16" s="810"/>
      <c r="I16" s="810"/>
    </row>
    <row r="17" spans="1:12" ht="16.5" x14ac:dyDescent="0.25">
      <c r="A17" s="364"/>
      <c r="B17" s="811"/>
      <c r="C17" s="811"/>
      <c r="D17" s="811"/>
      <c r="E17" s="811"/>
      <c r="F17" s="811"/>
      <c r="G17" s="811"/>
      <c r="H17" s="811"/>
      <c r="I17" s="811"/>
    </row>
    <row r="18" spans="1:12" s="85" customFormat="1" ht="15.75" thickBot="1" x14ac:dyDescent="0.3"/>
    <row r="19" spans="1:12" s="85" customFormat="1" ht="17.25" thickTop="1" x14ac:dyDescent="0.3">
      <c r="A19" s="812" t="s">
        <v>138</v>
      </c>
      <c r="B19" s="813"/>
      <c r="C19" s="362" t="s">
        <v>78</v>
      </c>
      <c r="D19" s="814">
        <v>2017</v>
      </c>
      <c r="E19" s="815"/>
      <c r="F19" s="816">
        <v>2018</v>
      </c>
      <c r="G19" s="815"/>
      <c r="H19" s="816" t="s">
        <v>236</v>
      </c>
      <c r="I19" s="815"/>
      <c r="J19" s="19"/>
    </row>
    <row r="20" spans="1:12" s="85" customFormat="1" ht="17.25" thickBot="1" x14ac:dyDescent="0.35">
      <c r="A20" s="146" t="s">
        <v>127</v>
      </c>
      <c r="B20" s="147" t="s">
        <v>132</v>
      </c>
      <c r="C20" s="363" t="s">
        <v>78</v>
      </c>
      <c r="D20" s="817">
        <v>230000</v>
      </c>
      <c r="E20" s="818"/>
      <c r="F20" s="819">
        <v>260000</v>
      </c>
      <c r="G20" s="820"/>
      <c r="H20" s="821">
        <f>-(D20-F20)</f>
        <v>30000</v>
      </c>
      <c r="I20" s="822"/>
      <c r="J20" s="19"/>
    </row>
    <row r="21" spans="1:12" s="85" customFormat="1" ht="18" thickTop="1" thickBot="1" x14ac:dyDescent="0.35">
      <c r="A21" s="67"/>
      <c r="B21" s="65"/>
      <c r="C21" s="68"/>
      <c r="D21" s="66"/>
      <c r="E21" s="66"/>
      <c r="F21" s="62"/>
      <c r="G21" s="62"/>
      <c r="H21" s="63"/>
      <c r="I21" s="73"/>
      <c r="J21" s="62"/>
      <c r="K21" s="64"/>
      <c r="L21" s="64"/>
    </row>
    <row r="22" spans="1:12" s="85" customFormat="1" ht="18" thickTop="1" thickBot="1" x14ac:dyDescent="0.35">
      <c r="A22" s="61" t="s">
        <v>4</v>
      </c>
      <c r="B22" s="69" t="s">
        <v>137</v>
      </c>
      <c r="C22" s="44" t="s">
        <v>78</v>
      </c>
      <c r="D22" s="808">
        <v>218000</v>
      </c>
      <c r="E22" s="809"/>
      <c r="F22" s="808">
        <f>H15</f>
        <v>237000</v>
      </c>
      <c r="G22" s="809"/>
      <c r="H22" s="799">
        <f>-(D22-F22)</f>
        <v>19000</v>
      </c>
      <c r="I22" s="800"/>
      <c r="J22" s="19"/>
    </row>
    <row r="23" spans="1:12" s="85" customFormat="1" ht="18" thickTop="1" thickBot="1" x14ac:dyDescent="0.35">
      <c r="A23" s="796"/>
      <c r="B23" s="796"/>
      <c r="C23" s="796"/>
      <c r="D23" s="796"/>
      <c r="E23" s="796"/>
      <c r="F23" s="796"/>
      <c r="G23" s="796"/>
      <c r="H23" s="70"/>
      <c r="I23" s="71"/>
      <c r="J23" s="19"/>
      <c r="K23" s="19"/>
      <c r="L23" s="19"/>
    </row>
    <row r="24" spans="1:12" s="85" customFormat="1" ht="18" thickTop="1" thickBot="1" x14ac:dyDescent="0.35">
      <c r="A24" s="61" t="s">
        <v>7</v>
      </c>
      <c r="B24" s="69" t="s">
        <v>126</v>
      </c>
      <c r="C24" s="44" t="s">
        <v>78</v>
      </c>
      <c r="D24" s="797">
        <f>D20-D22</f>
        <v>12000</v>
      </c>
      <c r="E24" s="798"/>
      <c r="F24" s="797">
        <f>F20-F22</f>
        <v>23000</v>
      </c>
      <c r="G24" s="798"/>
      <c r="H24" s="799">
        <f>-(D24-F24)</f>
        <v>11000</v>
      </c>
      <c r="I24" s="800"/>
      <c r="J24" s="19"/>
    </row>
    <row r="25" spans="1:12" ht="15.75" thickTop="1" x14ac:dyDescent="0.25"/>
    <row r="27" spans="1:12" x14ac:dyDescent="0.25">
      <c r="D27" s="795"/>
      <c r="E27" s="795"/>
    </row>
  </sheetData>
  <mergeCells count="29">
    <mergeCell ref="A1:H1"/>
    <mergeCell ref="A3:A5"/>
    <mergeCell ref="B3:B5"/>
    <mergeCell ref="C3:C5"/>
    <mergeCell ref="E4:E5"/>
    <mergeCell ref="G4:G5"/>
    <mergeCell ref="F4:F5"/>
    <mergeCell ref="H4:H5"/>
    <mergeCell ref="I4:I5"/>
    <mergeCell ref="A2:H2"/>
    <mergeCell ref="D4:D5"/>
    <mergeCell ref="D3:I3"/>
    <mergeCell ref="D22:E22"/>
    <mergeCell ref="F22:G22"/>
    <mergeCell ref="H22:I22"/>
    <mergeCell ref="C16:I16"/>
    <mergeCell ref="B17:I17"/>
    <mergeCell ref="A19:B19"/>
    <mergeCell ref="D19:E19"/>
    <mergeCell ref="F19:G19"/>
    <mergeCell ref="H19:I19"/>
    <mergeCell ref="D20:E20"/>
    <mergeCell ref="F20:G20"/>
    <mergeCell ref="H20:I20"/>
    <mergeCell ref="D27:E27"/>
    <mergeCell ref="A23:G23"/>
    <mergeCell ref="D24:E24"/>
    <mergeCell ref="F24:G24"/>
    <mergeCell ref="H24:I24"/>
  </mergeCells>
  <pageMargins left="0.2" right="0.34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topLeftCell="A9" workbookViewId="0">
      <selection activeCell="G15" sqref="G15"/>
    </sheetView>
  </sheetViews>
  <sheetFormatPr defaultRowHeight="15" x14ac:dyDescent="0.25"/>
  <cols>
    <col min="1" max="1" width="6.28515625" customWidth="1"/>
    <col min="2" max="2" width="52" customWidth="1"/>
    <col min="3" max="3" width="6.28515625" customWidth="1"/>
    <col min="4" max="4" width="19" customWidth="1"/>
  </cols>
  <sheetData>
    <row r="1" spans="1:4" s="1" customFormat="1" ht="20.25" customHeight="1" x14ac:dyDescent="0.25">
      <c r="A1" s="823" t="s">
        <v>219</v>
      </c>
      <c r="B1" s="823"/>
      <c r="C1" s="823"/>
      <c r="D1" s="823"/>
    </row>
    <row r="2" spans="1:4" s="1" customFormat="1" ht="22.5" customHeight="1" thickBot="1" x14ac:dyDescent="0.3">
      <c r="A2" s="803" t="s">
        <v>227</v>
      </c>
      <c r="B2" s="803"/>
      <c r="C2" s="803"/>
      <c r="D2" s="803"/>
    </row>
    <row r="3" spans="1:4" ht="33" customHeight="1" thickTop="1" thickBot="1" x14ac:dyDescent="0.3">
      <c r="A3" s="77" t="s">
        <v>89</v>
      </c>
      <c r="B3" s="251" t="s">
        <v>90</v>
      </c>
      <c r="C3" s="252" t="s">
        <v>2</v>
      </c>
      <c r="D3" s="251" t="s">
        <v>74</v>
      </c>
    </row>
    <row r="4" spans="1:4" ht="15" customHeight="1" x14ac:dyDescent="0.25">
      <c r="A4" s="78" t="s">
        <v>4</v>
      </c>
      <c r="B4" s="75" t="s">
        <v>91</v>
      </c>
      <c r="C4" s="253" t="s">
        <v>78</v>
      </c>
      <c r="D4" s="74"/>
    </row>
    <row r="5" spans="1:4" ht="15" customHeight="1" x14ac:dyDescent="0.25">
      <c r="A5" s="79" t="s">
        <v>7</v>
      </c>
      <c r="B5" s="75" t="s">
        <v>92</v>
      </c>
      <c r="C5" s="254" t="s">
        <v>78</v>
      </c>
      <c r="D5" s="242"/>
    </row>
    <row r="6" spans="1:4" ht="15" customHeight="1" x14ac:dyDescent="0.25">
      <c r="A6" s="79" t="s">
        <v>8</v>
      </c>
      <c r="B6" s="75" t="s">
        <v>93</v>
      </c>
      <c r="C6" s="254" t="s">
        <v>78</v>
      </c>
      <c r="D6" s="242"/>
    </row>
    <row r="7" spans="1:4" ht="15" customHeight="1" x14ac:dyDescent="0.25">
      <c r="A7" s="79" t="s">
        <v>10</v>
      </c>
      <c r="B7" s="75" t="s">
        <v>94</v>
      </c>
      <c r="C7" s="254" t="s">
        <v>78</v>
      </c>
      <c r="D7" s="242"/>
    </row>
    <row r="8" spans="1:4" ht="15" customHeight="1" x14ac:dyDescent="0.25">
      <c r="A8" s="79" t="s">
        <v>12</v>
      </c>
      <c r="B8" s="75" t="s">
        <v>95</v>
      </c>
      <c r="C8" s="254" t="s">
        <v>78</v>
      </c>
      <c r="D8" s="242"/>
    </row>
    <row r="9" spans="1:4" ht="15" customHeight="1" x14ac:dyDescent="0.25">
      <c r="A9" s="79" t="s">
        <v>14</v>
      </c>
      <c r="B9" s="75" t="s">
        <v>160</v>
      </c>
      <c r="C9" s="254" t="s">
        <v>78</v>
      </c>
      <c r="D9" s="242"/>
    </row>
    <row r="10" spans="1:4" ht="15" customHeight="1" x14ac:dyDescent="0.25">
      <c r="A10" s="79" t="s">
        <v>21</v>
      </c>
      <c r="B10" s="75" t="s">
        <v>96</v>
      </c>
      <c r="C10" s="254" t="s">
        <v>78</v>
      </c>
      <c r="D10" s="242"/>
    </row>
    <row r="11" spans="1:4" ht="15" customHeight="1" x14ac:dyDescent="0.25">
      <c r="A11" s="79" t="s">
        <v>22</v>
      </c>
      <c r="B11" s="75" t="s">
        <v>98</v>
      </c>
      <c r="C11" s="254" t="s">
        <v>78</v>
      </c>
      <c r="D11" s="242"/>
    </row>
    <row r="12" spans="1:4" ht="15" customHeight="1" x14ac:dyDescent="0.25">
      <c r="A12" s="79" t="s">
        <v>45</v>
      </c>
      <c r="B12" s="75" t="s">
        <v>102</v>
      </c>
      <c r="C12" s="254" t="s">
        <v>78</v>
      </c>
      <c r="D12" s="242"/>
    </row>
    <row r="13" spans="1:4" ht="15" customHeight="1" x14ac:dyDescent="0.25">
      <c r="A13" s="79" t="s">
        <v>46</v>
      </c>
      <c r="B13" s="75" t="s">
        <v>100</v>
      </c>
      <c r="C13" s="254" t="s">
        <v>78</v>
      </c>
      <c r="D13" s="242"/>
    </row>
    <row r="14" spans="1:4" ht="15" customHeight="1" x14ac:dyDescent="0.25">
      <c r="A14" s="79" t="s">
        <v>87</v>
      </c>
      <c r="B14" s="75" t="s">
        <v>159</v>
      </c>
      <c r="C14" s="254" t="s">
        <v>78</v>
      </c>
      <c r="D14" s="242"/>
    </row>
    <row r="15" spans="1:4" ht="15" customHeight="1" x14ac:dyDescent="0.25">
      <c r="A15" s="79" t="s">
        <v>97</v>
      </c>
      <c r="B15" s="75" t="s">
        <v>220</v>
      </c>
      <c r="C15" s="254" t="s">
        <v>78</v>
      </c>
      <c r="D15" s="242"/>
    </row>
    <row r="16" spans="1:4" ht="15" customHeight="1" x14ac:dyDescent="0.25">
      <c r="A16" s="79" t="s">
        <v>99</v>
      </c>
      <c r="B16" s="75" t="s">
        <v>112</v>
      </c>
      <c r="C16" s="254" t="s">
        <v>78</v>
      </c>
      <c r="D16" s="242"/>
    </row>
    <row r="17" spans="1:4" ht="15" customHeight="1" x14ac:dyDescent="0.25">
      <c r="A17" s="79" t="s">
        <v>101</v>
      </c>
      <c r="B17" s="75" t="s">
        <v>110</v>
      </c>
      <c r="C17" s="254" t="s">
        <v>78</v>
      </c>
      <c r="D17" s="242"/>
    </row>
    <row r="18" spans="1:4" ht="15" customHeight="1" x14ac:dyDescent="0.25">
      <c r="A18" s="79" t="s">
        <v>103</v>
      </c>
      <c r="B18" s="76" t="s">
        <v>108</v>
      </c>
      <c r="C18" s="254" t="s">
        <v>78</v>
      </c>
      <c r="D18" s="242"/>
    </row>
    <row r="19" spans="1:4" ht="15" customHeight="1" x14ac:dyDescent="0.25">
      <c r="A19" s="80" t="s">
        <v>104</v>
      </c>
      <c r="B19" s="76" t="s">
        <v>114</v>
      </c>
      <c r="C19" s="254" t="s">
        <v>78</v>
      </c>
      <c r="D19" s="242"/>
    </row>
    <row r="20" spans="1:4" ht="15" customHeight="1" x14ac:dyDescent="0.25">
      <c r="A20" s="80" t="s">
        <v>105</v>
      </c>
      <c r="B20" s="76" t="s">
        <v>117</v>
      </c>
      <c r="C20" s="254" t="s">
        <v>78</v>
      </c>
      <c r="D20" s="242"/>
    </row>
    <row r="21" spans="1:4" ht="15" customHeight="1" x14ac:dyDescent="0.25">
      <c r="A21" s="80" t="s">
        <v>106</v>
      </c>
      <c r="B21" s="76" t="s">
        <v>221</v>
      </c>
      <c r="C21" s="254" t="s">
        <v>78</v>
      </c>
      <c r="D21" s="242"/>
    </row>
    <row r="22" spans="1:4" ht="15" customHeight="1" x14ac:dyDescent="0.25">
      <c r="A22" s="80" t="s">
        <v>107</v>
      </c>
      <c r="B22" s="76" t="s">
        <v>119</v>
      </c>
      <c r="C22" s="254" t="s">
        <v>78</v>
      </c>
      <c r="D22" s="242"/>
    </row>
    <row r="23" spans="1:4" ht="15" customHeight="1" x14ac:dyDescent="0.25">
      <c r="A23" s="80" t="s">
        <v>109</v>
      </c>
      <c r="B23" s="76" t="s">
        <v>120</v>
      </c>
      <c r="C23" s="254" t="s">
        <v>78</v>
      </c>
      <c r="D23" s="242"/>
    </row>
    <row r="24" spans="1:4" ht="15" customHeight="1" x14ac:dyDescent="0.25">
      <c r="A24" s="80" t="s">
        <v>111</v>
      </c>
      <c r="B24" s="76" t="s">
        <v>121</v>
      </c>
      <c r="C24" s="254" t="s">
        <v>78</v>
      </c>
      <c r="D24" s="242"/>
    </row>
    <row r="25" spans="1:4" ht="15" customHeight="1" x14ac:dyDescent="0.25">
      <c r="A25" s="80" t="s">
        <v>113</v>
      </c>
      <c r="B25" s="413" t="s">
        <v>237</v>
      </c>
      <c r="C25" s="414" t="s">
        <v>78</v>
      </c>
      <c r="D25" s="415"/>
    </row>
    <row r="26" spans="1:4" s="85" customFormat="1" ht="15" customHeight="1" x14ac:dyDescent="0.25">
      <c r="A26" s="80" t="s">
        <v>115</v>
      </c>
      <c r="B26" s="76" t="s">
        <v>158</v>
      </c>
      <c r="C26" s="254" t="s">
        <v>78</v>
      </c>
      <c r="D26" s="242"/>
    </row>
    <row r="27" spans="1:4" ht="15" customHeight="1" x14ac:dyDescent="0.25">
      <c r="A27" s="80" t="s">
        <v>116</v>
      </c>
      <c r="B27" s="76" t="s">
        <v>122</v>
      </c>
      <c r="C27" s="254" t="s">
        <v>78</v>
      </c>
      <c r="D27" s="242"/>
    </row>
    <row r="28" spans="1:4" ht="15" customHeight="1" x14ac:dyDescent="0.25">
      <c r="A28" s="80" t="s">
        <v>118</v>
      </c>
      <c r="B28" s="76" t="s">
        <v>123</v>
      </c>
      <c r="C28" s="254" t="s">
        <v>78</v>
      </c>
      <c r="D28" s="242"/>
    </row>
    <row r="29" spans="1:4" ht="15.75" x14ac:dyDescent="0.25">
      <c r="B29" s="483"/>
    </row>
  </sheetData>
  <sortState ref="A1:D28">
    <sortCondition ref="B4"/>
  </sortState>
  <mergeCells count="2">
    <mergeCell ref="A2:D2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Javne potrebe</vt:lpstr>
      <vt:lpstr>Sveukupno </vt:lpstr>
      <vt:lpstr>I+II+III  grupa</vt:lpstr>
      <vt:lpstr>Olim.ekip.</vt:lpstr>
      <vt:lpstr>Olim. poj.</vt:lpstr>
      <vt:lpstr>Neol. poj.</vt:lpstr>
      <vt:lpstr>IV grupa</vt:lpstr>
      <vt:lpstr>IV grupa-zahtjevi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Korisnik_laptop</cp:lastModifiedBy>
  <cp:lastPrinted>2018-03-20T08:37:20Z</cp:lastPrinted>
  <dcterms:created xsi:type="dcterms:W3CDTF">2014-11-21T15:46:58Z</dcterms:created>
  <dcterms:modified xsi:type="dcterms:W3CDTF">2018-03-20T08:38:30Z</dcterms:modified>
</cp:coreProperties>
</file>